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riosa\OneDrive - Secretaría de Finanzas y Administración del Gobierno de Michoacán\Documentos\Ejercicio 2023\5. Cuenta Pública 2022\Cuenta Pública 2022\Tomo VII - Entidades Paraestatales\"/>
    </mc:Choice>
  </mc:AlternateContent>
  <bookViews>
    <workbookView xWindow="-120" yWindow="-120" windowWidth="21840" windowHeight="13740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B37" i="4"/>
  <c r="A37" i="4"/>
  <c r="C36" i="4"/>
  <c r="B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8" i="4"/>
  <c r="B28" i="4"/>
  <c r="A28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B1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C1" i="3"/>
  <c r="I49" i="1" l="1"/>
  <c r="H37" i="1" l="1"/>
  <c r="H42" i="1"/>
  <c r="H53" i="1" s="1"/>
  <c r="I42" i="1"/>
  <c r="I53" i="1" s="1"/>
  <c r="I37" i="1"/>
  <c r="I32" i="1"/>
  <c r="H32" i="1"/>
  <c r="I21" i="1"/>
  <c r="H21" i="1"/>
  <c r="E33" i="1"/>
  <c r="D33" i="1"/>
  <c r="E20" i="1"/>
  <c r="D20" i="1"/>
  <c r="I34" i="1" l="1"/>
  <c r="D34" i="1"/>
  <c r="E34" i="1"/>
  <c r="I55" i="1" l="1"/>
  <c r="H49" i="1"/>
  <c r="H34" i="1" l="1"/>
  <c r="H55" i="1" s="1"/>
</calcChain>
</file>

<file path=xl/sharedStrings.xml><?xml version="1.0" encoding="utf-8"?>
<sst xmlns="http://schemas.openxmlformats.org/spreadsheetml/2006/main" count="95" uniqueCount="63">
  <si>
    <t>A      C      T      I      V      O</t>
  </si>
  <si>
    <t>GOBIERNO DEL ESTADO DE MICHOACAN DE OCAMPO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</si>
  <si>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</si>
  <si>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</si>
  <si>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</si>
  <si>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</si>
  <si>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</si>
  <si>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</si>
  <si>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</si>
  <si>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</si>
  <si>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</si>
  <si>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</si>
  <si>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</si>
  <si>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</si>
  <si>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</si>
  <si>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</si>
  <si>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</si>
  <si>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</si>
  <si>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</si>
  <si>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</si>
  <si>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</si>
  <si>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</si>
  <si>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</si>
  <si>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</si>
  <si>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</si>
  <si>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</si>
  <si>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</si>
  <si>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</si>
  <si>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</si>
  <si>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</si>
  <si>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</si>
  <si>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</si>
  <si>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</si>
  <si>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</si>
  <si>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</si>
  <si>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</si>
  <si>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</si>
  <si>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</si>
  <si>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</si>
  <si>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</si>
  <si>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</si>
  <si>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</si>
  <si>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</si>
  <si>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</si>
  <si>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</si>
  <si>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</si>
  <si>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</si>
  <si>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</si>
  <si>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</si>
  <si>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</si>
  <si>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</si>
  <si>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</si>
  <si>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</si>
  <si>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</si>
  <si>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</si>
  <si>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</si>
  <si>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</si>
  <si>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</si>
  <si>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</si>
  <si>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</si>
  <si>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</si>
  <si>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 xml:space="preserve">AL  31  DE DICIEMBRE DEL 2022 Y DEL  2021  </t>
  </si>
  <si>
    <t>ESTADO  DE  SITUACION  FINANCIERA CONSOLIDADO ENTIDADES PARAESTATALES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</si>
</sst>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</cellStyleXfs>
  <cellXfs count="129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72" fontId="0" fillId="0" borderId="0" xfId="0" applyNumberFormat="1"/>
    <xf numFmtId="0" fontId="31" fillId="0" borderId="20" xfId="0" applyFont="1" applyBorder="1" applyAlignment="1">
      <alignment horizontal="left" indent="1"/>
    </xf>
    <xf numFmtId="0" fontId="31" fillId="0" borderId="21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0" fontId="33" fillId="0" borderId="23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2" xfId="0" applyFont="1" applyBorder="1"/>
    <xf numFmtId="0" fontId="33" fillId="0" borderId="23" xfId="0" applyFont="1" applyBorder="1"/>
    <xf numFmtId="0" fontId="30" fillId="0" borderId="1" xfId="0" applyFont="1" applyBorder="1" applyAlignment="1">
      <alignment horizontal="left" indent="1"/>
    </xf>
    <xf numFmtId="0" fontId="31" fillId="0" borderId="24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1" fillId="0" borderId="24" xfId="0" applyFont="1" applyBorder="1"/>
    <xf numFmtId="0" fontId="33" fillId="0" borderId="25" xfId="0" applyFont="1" applyBorder="1"/>
    <xf numFmtId="0" fontId="31" fillId="0" borderId="1" xfId="0" applyFont="1" applyBorder="1" applyAlignment="1">
      <alignment horizontal="left" inden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8" fontId="32" fillId="0" borderId="0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68" fontId="33" fillId="0" borderId="0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170" fontId="33" fillId="0" borderId="24" xfId="58" applyNumberFormat="1" applyFont="1" applyFill="1" applyBorder="1" applyAlignment="1">
      <alignment wrapText="1"/>
    </xf>
    <xf numFmtId="3" fontId="33" fillId="0" borderId="25" xfId="58" applyNumberFormat="1" applyFont="1" applyFill="1" applyBorder="1" applyAlignment="1">
      <alignment wrapText="1"/>
    </xf>
    <xf numFmtId="3" fontId="33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wrapText="1"/>
    </xf>
    <xf numFmtId="0" fontId="32" fillId="0" borderId="25" xfId="0" applyFont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4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169" fontId="32" fillId="0" borderId="24" xfId="58" applyNumberFormat="1" applyFont="1" applyFill="1" applyBorder="1"/>
    <xf numFmtId="169" fontId="32" fillId="0" borderId="25" xfId="58" applyNumberFormat="1" applyFont="1" applyFill="1" applyBorder="1"/>
    <xf numFmtId="0" fontId="32" fillId="0" borderId="25" xfId="0" applyFont="1" applyBorder="1" applyAlignment="1">
      <alignment horizontal="left" wrapText="1"/>
    </xf>
    <xf numFmtId="0" fontId="33" fillId="0" borderId="24" xfId="0" applyFont="1" applyBorder="1"/>
    <xf numFmtId="170" fontId="33" fillId="0" borderId="25" xfId="58" applyNumberFormat="1" applyFont="1" applyFill="1" applyBorder="1"/>
    <xf numFmtId="0" fontId="31" fillId="0" borderId="1" xfId="0" applyFont="1" applyBorder="1" applyAlignment="1">
      <alignment horizontal="left" wrapText="1" indent="1"/>
    </xf>
    <xf numFmtId="172" fontId="33" fillId="0" borderId="24" xfId="58" applyNumberFormat="1" applyFont="1" applyFill="1" applyBorder="1" applyAlignment="1">
      <alignment horizontal="right"/>
    </xf>
    <xf numFmtId="172" fontId="33" fillId="0" borderId="25" xfId="58" applyNumberFormat="1" applyFont="1" applyFill="1" applyBorder="1" applyAlignment="1">
      <alignment horizontal="right"/>
    </xf>
    <xf numFmtId="169" fontId="33" fillId="0" borderId="24" xfId="58" applyNumberFormat="1" applyFont="1" applyFill="1" applyBorder="1" applyAlignment="1">
      <alignment wrapText="1"/>
    </xf>
    <xf numFmtId="169" fontId="33" fillId="0" borderId="25" xfId="58" applyNumberFormat="1" applyFont="1" applyFill="1" applyBorder="1" applyAlignment="1">
      <alignment wrapText="1"/>
    </xf>
    <xf numFmtId="169" fontId="33" fillId="0" borderId="0" xfId="58" applyNumberFormat="1" applyFont="1" applyFill="1" applyBorder="1" applyAlignment="1">
      <alignment wrapText="1"/>
    </xf>
    <xf numFmtId="0" fontId="32" fillId="0" borderId="26" xfId="0" applyFont="1" applyBorder="1" applyAlignment="1">
      <alignment wrapText="1"/>
    </xf>
    <xf numFmtId="172" fontId="32" fillId="0" borderId="24" xfId="58" applyNumberFormat="1" applyFont="1" applyFill="1" applyBorder="1" applyAlignment="1">
      <alignment horizontal="left" wrapText="1"/>
    </xf>
    <xf numFmtId="172" fontId="32" fillId="0" borderId="25" xfId="58" applyNumberFormat="1" applyFont="1" applyFill="1" applyBorder="1" applyAlignment="1">
      <alignment horizontal="left" wrapText="1"/>
    </xf>
    <xf numFmtId="0" fontId="32" fillId="0" borderId="24" xfId="0" applyFont="1" applyBorder="1"/>
    <xf numFmtId="0" fontId="32" fillId="0" borderId="25" xfId="0" applyFont="1" applyBorder="1"/>
    <xf numFmtId="172" fontId="32" fillId="0" borderId="27" xfId="58" applyNumberFormat="1" applyFont="1" applyFill="1" applyBorder="1" applyAlignment="1">
      <alignment wrapText="1"/>
    </xf>
    <xf numFmtId="172" fontId="32" fillId="0" borderId="28" xfId="58" applyNumberFormat="1" applyFont="1" applyFill="1" applyBorder="1" applyAlignment="1">
      <alignment wrapText="1"/>
    </xf>
    <xf numFmtId="172" fontId="32" fillId="0" borderId="0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left" wrapText="1"/>
    </xf>
    <xf numFmtId="170" fontId="33" fillId="0" borderId="25" xfId="58" applyNumberFormat="1" applyFont="1" applyFill="1" applyBorder="1" applyAlignment="1">
      <alignment wrapText="1"/>
    </xf>
    <xf numFmtId="172" fontId="32" fillId="0" borderId="24" xfId="58" applyNumberFormat="1" applyFont="1" applyFill="1" applyBorder="1"/>
    <xf numFmtId="3" fontId="32" fillId="0" borderId="25" xfId="58" applyNumberFormat="1" applyFont="1" applyFill="1" applyBorder="1"/>
    <xf numFmtId="172" fontId="33" fillId="0" borderId="24" xfId="58" applyNumberFormat="1" applyFont="1" applyFill="1" applyBorder="1"/>
    <xf numFmtId="170" fontId="33" fillId="0" borderId="31" xfId="58" applyNumberFormat="1" applyFont="1" applyFill="1" applyBorder="1" applyAlignment="1">
      <alignment wrapText="1"/>
    </xf>
    <xf numFmtId="0" fontId="32" fillId="0" borderId="24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0" fontId="33" fillId="0" borderId="24" xfId="0" applyFont="1" applyBorder="1" applyAlignment="1">
      <alignment wrapText="1"/>
    </xf>
    <xf numFmtId="172" fontId="32" fillId="0" borderId="27" xfId="58" applyNumberFormat="1" applyFont="1" applyFill="1" applyBorder="1"/>
    <xf numFmtId="172" fontId="32" fillId="0" borderId="28" xfId="58" applyNumberFormat="1" applyFont="1" applyFill="1" applyBorder="1"/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0" fillId="0" borderId="15" xfId="0" applyFont="1" applyBorder="1" applyAlignment="1">
      <alignment horizontal="right" wrapText="1"/>
    </xf>
    <xf numFmtId="0" fontId="32" fillId="0" borderId="29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32" fillId="0" borderId="29" xfId="0" applyFont="1" applyBorder="1" applyAlignment="1">
      <alignment horizontal="right"/>
    </xf>
    <xf numFmtId="0" fontId="33" fillId="0" borderId="30" xfId="0" applyFont="1" applyBorder="1"/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167" fontId="37" fillId="27" borderId="19" xfId="0" applyNumberFormat="1" applyFont="1" applyFill="1" applyBorder="1" applyAlignment="1">
      <alignment horizontal="centerContinuous" vertical="center"/>
    </xf>
    <xf numFmtId="0" fontId="31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  <xf numFmtId="171" fontId="32" fillId="0" borderId="0" xfId="0" applyNumberFormat="1" applyFont="1" applyAlignment="1">
      <alignment wrapText="1"/>
    </xf>
    <xf numFmtId="0" fontId="30" fillId="0" borderId="0" xfId="0" applyFont="1" applyAlignment="1">
      <alignment horizontal="left" wrapText="1"/>
    </xf>
    <xf numFmtId="171" fontId="33" fillId="0" borderId="0" xfId="0" applyNumberFormat="1" applyFont="1" applyAlignment="1">
      <alignment wrapText="1"/>
    </xf>
    <xf numFmtId="0" fontId="30" fillId="0" borderId="0" xfId="0" applyFont="1" applyAlignment="1">
      <alignment horizontal="right" wrapText="1"/>
    </xf>
    <xf numFmtId="168" fontId="0" fillId="0" borderId="0" xfId="0" applyNumberFormat="1"/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Border="1"/>
    <xf numFmtId="0" fontId="33" fillId="26" borderId="0" xfId="0" applyFont="1" applyFill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6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</cellXfs>
  <cellStyles count="60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596900</xdr:colOff>
      <xdr:row>0</xdr:row>
      <xdr:rowOff>149225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xmlns="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5" y="0"/>
          <a:ext cx="596900" cy="149225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596900</xdr:colOff>
      <xdr:row>0</xdr:row>
      <xdr:rowOff>149225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xmlns="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0"/>
          <a:ext cx="596900" cy="1492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911225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911225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showGridLines="0" tabSelected="1" topLeftCell="A32" zoomScaleNormal="100" workbookViewId="0">
      <selection activeCell="O60" sqref="O60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bestFit="1" customWidth="1"/>
    <col min="10" max="10" width="17.42578125" hidden="1" customWidth="1"/>
    <col min="11" max="11" width="0" hidden="1" customWidth="1"/>
    <col min="13" max="13" width="31.42578125" customWidth="1"/>
    <col min="14" max="14" width="11.7109375" bestFit="1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L2" s="4"/>
      <c r="M2" s="1"/>
      <c r="N2" s="1"/>
    </row>
    <row r="3" spans="2:14" ht="15.75" x14ac:dyDescent="0.25">
      <c r="B3" s="16" t="s">
        <v>1</v>
      </c>
      <c r="C3" s="25"/>
      <c r="D3" s="25"/>
      <c r="E3" s="25"/>
      <c r="F3" s="25"/>
      <c r="G3" s="25"/>
      <c r="H3" s="16"/>
      <c r="I3" s="16"/>
    </row>
    <row r="4" spans="2:14" x14ac:dyDescent="0.2">
      <c r="B4" s="17" t="s">
        <v>62</v>
      </c>
      <c r="C4" s="26"/>
      <c r="D4" s="26"/>
      <c r="E4" s="26"/>
      <c r="F4" s="26"/>
      <c r="G4" s="26"/>
      <c r="H4" s="18"/>
      <c r="I4" s="18"/>
    </row>
    <row r="5" spans="2:14" x14ac:dyDescent="0.2">
      <c r="B5" s="17" t="s">
        <v>61</v>
      </c>
      <c r="C5" s="26"/>
      <c r="D5" s="26"/>
      <c r="E5" s="26"/>
      <c r="F5" s="26"/>
      <c r="G5" s="26"/>
      <c r="H5" s="18"/>
      <c r="I5" s="18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20"/>
    </row>
    <row r="7" spans="2:14" ht="13.5" thickBot="1" x14ac:dyDescent="0.25">
      <c r="B7" s="122" t="s">
        <v>2</v>
      </c>
      <c r="C7" s="122"/>
      <c r="D7" s="122"/>
      <c r="E7" s="122"/>
      <c r="F7" s="122"/>
      <c r="G7" s="122"/>
      <c r="H7" s="122"/>
      <c r="I7" s="122"/>
    </row>
    <row r="8" spans="2:14" ht="13.5" thickBot="1" x14ac:dyDescent="0.25">
      <c r="B8" s="102" t="s">
        <v>0</v>
      </c>
      <c r="C8" s="103"/>
      <c r="D8" s="104">
        <v>2022</v>
      </c>
      <c r="E8" s="105">
        <v>2021</v>
      </c>
      <c r="F8" s="127" t="s">
        <v>60</v>
      </c>
      <c r="G8" s="128"/>
      <c r="H8" s="106">
        <v>2022</v>
      </c>
      <c r="I8" s="107">
        <v>2021</v>
      </c>
    </row>
    <row r="9" spans="2:14" x14ac:dyDescent="0.2">
      <c r="B9" s="31"/>
      <c r="C9" s="32"/>
      <c r="D9" s="33"/>
      <c r="E9" s="34"/>
      <c r="F9" s="35"/>
      <c r="G9" s="32"/>
      <c r="H9" s="36"/>
      <c r="I9" s="37"/>
    </row>
    <row r="10" spans="2:14" x14ac:dyDescent="0.2">
      <c r="B10" s="38"/>
      <c r="C10" s="108"/>
      <c r="D10" s="39"/>
      <c r="E10" s="40"/>
      <c r="F10" s="109"/>
      <c r="G10" s="110"/>
      <c r="H10" s="41"/>
      <c r="I10" s="42"/>
    </row>
    <row r="11" spans="2:14" x14ac:dyDescent="0.2">
      <c r="B11" s="43"/>
      <c r="C11" s="111" t="s">
        <v>3</v>
      </c>
      <c r="D11" s="44"/>
      <c r="E11" s="45"/>
      <c r="F11" s="46"/>
      <c r="G11" s="111" t="s">
        <v>24</v>
      </c>
      <c r="H11" s="47"/>
      <c r="I11" s="48"/>
    </row>
    <row r="12" spans="2:14" x14ac:dyDescent="0.2">
      <c r="B12" s="43"/>
      <c r="C12" s="109" t="s">
        <v>4</v>
      </c>
      <c r="D12" s="49">
        <v>2807694525</v>
      </c>
      <c r="E12" s="50">
        <v>2289508545</v>
      </c>
      <c r="F12" s="51"/>
      <c r="G12" s="109" t="s">
        <v>25</v>
      </c>
      <c r="H12" s="47">
        <v>3378667604</v>
      </c>
      <c r="I12" s="48">
        <v>2934472775</v>
      </c>
    </row>
    <row r="13" spans="2:14" ht="22.5" x14ac:dyDescent="0.2">
      <c r="B13" s="43"/>
      <c r="C13" s="109" t="s">
        <v>5</v>
      </c>
      <c r="D13" s="49">
        <v>5663735720</v>
      </c>
      <c r="E13" s="50">
        <v>3182620368</v>
      </c>
      <c r="F13" s="51"/>
      <c r="G13" s="109" t="s">
        <v>26</v>
      </c>
      <c r="H13" s="47">
        <v>2352350</v>
      </c>
      <c r="I13" s="48">
        <v>2352350</v>
      </c>
      <c r="N13" s="118"/>
    </row>
    <row r="14" spans="2:14" ht="22.5" x14ac:dyDescent="0.2">
      <c r="B14" s="43"/>
      <c r="C14" s="52" t="s">
        <v>6</v>
      </c>
      <c r="D14" s="49">
        <v>120667504</v>
      </c>
      <c r="E14" s="50">
        <v>116940407</v>
      </c>
      <c r="F14" s="51"/>
      <c r="G14" s="109" t="s">
        <v>27</v>
      </c>
      <c r="H14" s="47">
        <v>0</v>
      </c>
      <c r="I14" s="48">
        <v>0</v>
      </c>
      <c r="N14" s="118"/>
    </row>
    <row r="15" spans="2:14" x14ac:dyDescent="0.2">
      <c r="B15" s="43"/>
      <c r="C15" s="52" t="s">
        <v>7</v>
      </c>
      <c r="D15" s="49">
        <v>17694065</v>
      </c>
      <c r="E15" s="50">
        <v>16589176</v>
      </c>
      <c r="F15" s="51"/>
      <c r="G15" s="109" t="s">
        <v>28</v>
      </c>
      <c r="H15" s="47">
        <v>0</v>
      </c>
      <c r="I15" s="48">
        <v>0</v>
      </c>
    </row>
    <row r="16" spans="2:14" x14ac:dyDescent="0.2">
      <c r="B16" s="53"/>
      <c r="C16" s="54" t="s">
        <v>8</v>
      </c>
      <c r="D16" s="49">
        <v>5450062</v>
      </c>
      <c r="E16" s="50">
        <v>5493242</v>
      </c>
      <c r="F16" s="51"/>
      <c r="G16" s="109" t="s">
        <v>29</v>
      </c>
      <c r="H16" s="47">
        <v>7307254</v>
      </c>
      <c r="I16" s="48">
        <v>7547714</v>
      </c>
    </row>
    <row r="17" spans="2:9" ht="33.75" x14ac:dyDescent="0.2">
      <c r="B17" s="55"/>
      <c r="C17" s="54" t="s">
        <v>9</v>
      </c>
      <c r="D17" s="49">
        <v>31395347</v>
      </c>
      <c r="E17" s="50">
        <v>31680071</v>
      </c>
      <c r="F17" s="51"/>
      <c r="G17" s="109" t="s">
        <v>30</v>
      </c>
      <c r="H17" s="47">
        <v>797590891</v>
      </c>
      <c r="I17" s="48">
        <v>914324304</v>
      </c>
    </row>
    <row r="18" spans="2:9" x14ac:dyDescent="0.2">
      <c r="B18" s="38"/>
      <c r="C18" s="52" t="s">
        <v>10</v>
      </c>
      <c r="D18" s="56">
        <v>764903574</v>
      </c>
      <c r="E18" s="57">
        <v>880405089</v>
      </c>
      <c r="F18" s="58"/>
      <c r="G18" s="109" t="s">
        <v>31</v>
      </c>
      <c r="H18" s="47">
        <v>78115828</v>
      </c>
      <c r="I18" s="48">
        <v>72882455</v>
      </c>
    </row>
    <row r="19" spans="2:9" x14ac:dyDescent="0.2">
      <c r="B19" s="38"/>
      <c r="C19" s="52" t="s">
        <v>11</v>
      </c>
      <c r="D19" s="59"/>
      <c r="E19" s="60"/>
      <c r="F19" s="111"/>
      <c r="G19" s="109" t="s">
        <v>32</v>
      </c>
      <c r="H19" s="47">
        <v>311921393</v>
      </c>
      <c r="I19" s="48">
        <v>309731663</v>
      </c>
    </row>
    <row r="20" spans="2:9" x14ac:dyDescent="0.2">
      <c r="B20" s="43"/>
      <c r="C20" s="61" t="s">
        <v>12</v>
      </c>
      <c r="D20" s="62">
        <f>SUM(D12:D19)</f>
        <v>9411540797</v>
      </c>
      <c r="E20" s="63">
        <f>SUM(E12:E19)</f>
        <v>6523236898</v>
      </c>
      <c r="F20" s="61"/>
      <c r="G20" s="112" t="s">
        <v>11</v>
      </c>
      <c r="H20" s="64"/>
      <c r="I20" s="65"/>
    </row>
    <row r="21" spans="2:9" x14ac:dyDescent="0.2">
      <c r="B21" s="43"/>
      <c r="C21" s="111" t="s">
        <v>11</v>
      </c>
      <c r="D21" s="59"/>
      <c r="E21" s="60"/>
      <c r="F21" s="111"/>
      <c r="G21" s="113" t="s">
        <v>33</v>
      </c>
      <c r="H21" s="64">
        <f>SUM(H12:H20)</f>
        <v>4575955320</v>
      </c>
      <c r="I21" s="65">
        <f>SUM(I12:I20)</f>
        <v>4241311261</v>
      </c>
    </row>
    <row r="22" spans="2:9" x14ac:dyDescent="0.2">
      <c r="B22" s="38"/>
      <c r="C22" s="111" t="s">
        <v>13</v>
      </c>
      <c r="D22" s="59"/>
      <c r="E22" s="66"/>
      <c r="F22" s="113"/>
      <c r="G22" s="111" t="s">
        <v>11</v>
      </c>
      <c r="H22" s="67"/>
      <c r="I22" s="68"/>
    </row>
    <row r="23" spans="2:9" ht="22.5" x14ac:dyDescent="0.2">
      <c r="B23" s="69"/>
      <c r="C23" s="109" t="s">
        <v>14</v>
      </c>
      <c r="D23" s="49">
        <v>3231551254</v>
      </c>
      <c r="E23" s="50">
        <v>2987036110</v>
      </c>
      <c r="F23" s="51"/>
      <c r="G23" s="111" t="s">
        <v>34</v>
      </c>
      <c r="H23" s="47"/>
      <c r="I23" s="48"/>
    </row>
    <row r="24" spans="2:9" ht="22.5" x14ac:dyDescent="0.2">
      <c r="B24" s="69"/>
      <c r="C24" s="109" t="s">
        <v>15</v>
      </c>
      <c r="D24" s="49">
        <v>8735726436</v>
      </c>
      <c r="E24" s="50">
        <v>8984486600</v>
      </c>
      <c r="F24" s="51"/>
      <c r="G24" s="109" t="s">
        <v>35</v>
      </c>
      <c r="H24" s="70">
        <v>25005569</v>
      </c>
      <c r="I24" s="71">
        <v>27667279</v>
      </c>
    </row>
    <row r="25" spans="2:9" ht="22.5" x14ac:dyDescent="0.2">
      <c r="B25" s="69"/>
      <c r="C25" s="109" t="s">
        <v>16</v>
      </c>
      <c r="D25" s="49">
        <v>6879699350</v>
      </c>
      <c r="E25" s="50">
        <v>6786643693</v>
      </c>
      <c r="F25" s="51"/>
      <c r="G25" s="112" t="s">
        <v>36</v>
      </c>
      <c r="H25" s="70">
        <v>18313687</v>
      </c>
      <c r="I25" s="71">
        <v>47946231</v>
      </c>
    </row>
    <row r="26" spans="2:9" x14ac:dyDescent="0.2">
      <c r="B26" s="43"/>
      <c r="C26" s="109" t="s">
        <v>17</v>
      </c>
      <c r="D26" s="49">
        <v>1361544215</v>
      </c>
      <c r="E26" s="50">
        <v>1303802867</v>
      </c>
      <c r="F26" s="51"/>
      <c r="G26" s="112" t="s">
        <v>37</v>
      </c>
      <c r="H26" s="70">
        <v>0</v>
      </c>
      <c r="I26" s="71">
        <v>0</v>
      </c>
    </row>
    <row r="27" spans="2:9" x14ac:dyDescent="0.2">
      <c r="B27" s="55"/>
      <c r="C27" s="109" t="s">
        <v>18</v>
      </c>
      <c r="D27" s="49">
        <v>30475563</v>
      </c>
      <c r="E27" s="50">
        <v>29327807</v>
      </c>
      <c r="F27" s="51"/>
      <c r="G27" s="112" t="s">
        <v>38</v>
      </c>
      <c r="H27" s="70">
        <v>14601139</v>
      </c>
      <c r="I27" s="71">
        <v>14601139</v>
      </c>
    </row>
    <row r="28" spans="2:9" ht="33.75" x14ac:dyDescent="0.2">
      <c r="B28" s="69"/>
      <c r="C28" s="109" t="s">
        <v>19</v>
      </c>
      <c r="D28" s="72">
        <v>-658700349</v>
      </c>
      <c r="E28" s="73">
        <v>-613742604</v>
      </c>
      <c r="F28" s="74"/>
      <c r="G28" s="112" t="s">
        <v>39</v>
      </c>
      <c r="H28" s="70">
        <v>928548282</v>
      </c>
      <c r="I28" s="71">
        <v>851615702</v>
      </c>
    </row>
    <row r="29" spans="2:9" x14ac:dyDescent="0.2">
      <c r="B29" s="43"/>
      <c r="C29" s="109" t="s">
        <v>20</v>
      </c>
      <c r="D29" s="49">
        <v>68834292</v>
      </c>
      <c r="E29" s="50">
        <v>66617268</v>
      </c>
      <c r="F29" s="51"/>
      <c r="G29" s="112" t="s">
        <v>40</v>
      </c>
      <c r="H29" s="70">
        <v>9191848411</v>
      </c>
      <c r="I29" s="71">
        <v>7722702446</v>
      </c>
    </row>
    <row r="30" spans="2:9" ht="22.5" x14ac:dyDescent="0.2">
      <c r="B30" s="69"/>
      <c r="C30" s="109" t="s">
        <v>21</v>
      </c>
      <c r="D30" s="49">
        <v>-40112927</v>
      </c>
      <c r="E30" s="50">
        <v>-26875897</v>
      </c>
      <c r="F30" s="51"/>
      <c r="G30" s="112" t="s">
        <v>11</v>
      </c>
      <c r="H30" s="59"/>
      <c r="I30" s="68"/>
    </row>
    <row r="31" spans="2:9" x14ac:dyDescent="0.2">
      <c r="B31" s="69"/>
      <c r="C31" s="109" t="s">
        <v>22</v>
      </c>
      <c r="D31" s="49">
        <v>514928</v>
      </c>
      <c r="E31" s="50">
        <v>514928</v>
      </c>
      <c r="F31" s="51"/>
      <c r="G31" s="112" t="s">
        <v>11</v>
      </c>
      <c r="H31" s="64"/>
      <c r="I31" s="65"/>
    </row>
    <row r="32" spans="2:9" ht="12.75" customHeight="1" x14ac:dyDescent="0.2">
      <c r="B32" s="38"/>
      <c r="C32" s="109" t="s">
        <v>11</v>
      </c>
      <c r="D32" s="59"/>
      <c r="E32" s="60"/>
      <c r="F32" s="111"/>
      <c r="G32" s="75" t="s">
        <v>41</v>
      </c>
      <c r="H32" s="64">
        <f>SUM(H24:H31)</f>
        <v>10178317088</v>
      </c>
      <c r="I32" s="65">
        <f>SUM(I24:I31)</f>
        <v>8664532797</v>
      </c>
    </row>
    <row r="33" spans="2:9" x14ac:dyDescent="0.2">
      <c r="B33" s="38"/>
      <c r="C33" s="113" t="s">
        <v>23</v>
      </c>
      <c r="D33" s="76">
        <f>SUM(D23:D32)</f>
        <v>19609532762</v>
      </c>
      <c r="E33" s="77">
        <f>SUM(E23:E32)</f>
        <v>19517810772</v>
      </c>
      <c r="F33" s="61"/>
      <c r="G33" s="75" t="s">
        <v>11</v>
      </c>
      <c r="H33" s="78"/>
      <c r="I33" s="79"/>
    </row>
    <row r="34" spans="2:9" ht="24" customHeight="1" thickBot="1" x14ac:dyDescent="0.25">
      <c r="B34" s="38"/>
      <c r="C34" s="113" t="s">
        <v>59</v>
      </c>
      <c r="D34" s="80">
        <f>+D20+D33</f>
        <v>29021073559</v>
      </c>
      <c r="E34" s="81">
        <f>+E20+E33</f>
        <v>26041047670</v>
      </c>
      <c r="F34" s="82"/>
      <c r="G34" s="114" t="s">
        <v>42</v>
      </c>
      <c r="H34" s="64">
        <f>+H32+H21</f>
        <v>14754272408</v>
      </c>
      <c r="I34" s="65">
        <f>+I21+I32</f>
        <v>12905844058</v>
      </c>
    </row>
    <row r="35" spans="2:9" ht="13.5" thickTop="1" x14ac:dyDescent="0.2">
      <c r="B35" s="38"/>
      <c r="C35" s="113"/>
      <c r="D35" s="76"/>
      <c r="E35" s="63"/>
      <c r="F35" s="61"/>
      <c r="G35" s="109" t="s">
        <v>11</v>
      </c>
      <c r="H35" s="47"/>
      <c r="I35" s="48"/>
    </row>
    <row r="36" spans="2:9" x14ac:dyDescent="0.2">
      <c r="B36" s="38"/>
      <c r="C36" s="115" t="s">
        <v>11</v>
      </c>
      <c r="D36" s="83"/>
      <c r="E36" s="84"/>
      <c r="F36" s="52"/>
      <c r="G36" s="114" t="s">
        <v>43</v>
      </c>
      <c r="H36" s="47"/>
      <c r="I36" s="48"/>
    </row>
    <row r="37" spans="2:9" ht="22.5" x14ac:dyDescent="0.2">
      <c r="B37" s="38"/>
      <c r="C37" s="115" t="s">
        <v>11</v>
      </c>
      <c r="D37" s="83"/>
      <c r="E37" s="84"/>
      <c r="F37" s="52"/>
      <c r="G37" s="114" t="s">
        <v>44</v>
      </c>
      <c r="H37" s="85">
        <f>SUM(H38:H40)</f>
        <v>6580719154</v>
      </c>
      <c r="I37" s="65">
        <f>SUM(I38:I40)</f>
        <v>5773625397</v>
      </c>
    </row>
    <row r="38" spans="2:9" x14ac:dyDescent="0.2">
      <c r="B38" s="38"/>
      <c r="C38" s="115" t="s">
        <v>11</v>
      </c>
      <c r="D38" s="83"/>
      <c r="E38" s="84"/>
      <c r="F38" s="52"/>
      <c r="G38" s="109" t="s">
        <v>45</v>
      </c>
      <c r="H38" s="47">
        <v>1936080784</v>
      </c>
      <c r="I38" s="48">
        <v>1892931740</v>
      </c>
    </row>
    <row r="39" spans="2:9" x14ac:dyDescent="0.2">
      <c r="B39" s="38"/>
      <c r="C39" s="115" t="s">
        <v>11</v>
      </c>
      <c r="D39" s="83"/>
      <c r="E39" s="84"/>
      <c r="F39" s="52"/>
      <c r="G39" s="109" t="s">
        <v>46</v>
      </c>
      <c r="H39" s="47">
        <v>60904503</v>
      </c>
      <c r="I39" s="48">
        <v>59973404</v>
      </c>
    </row>
    <row r="40" spans="2:9" ht="22.5" x14ac:dyDescent="0.2">
      <c r="B40" s="38"/>
      <c r="C40" s="115" t="s">
        <v>11</v>
      </c>
      <c r="D40" s="83"/>
      <c r="E40" s="84"/>
      <c r="F40" s="52"/>
      <c r="G40" s="109" t="s">
        <v>47</v>
      </c>
      <c r="H40" s="47">
        <v>4583733867</v>
      </c>
      <c r="I40" s="48">
        <v>3820720253</v>
      </c>
    </row>
    <row r="41" spans="2:9" x14ac:dyDescent="0.2">
      <c r="B41" s="38"/>
      <c r="C41" s="115" t="s">
        <v>11</v>
      </c>
      <c r="D41" s="83"/>
      <c r="E41" s="84"/>
      <c r="F41" s="52"/>
      <c r="G41" s="114" t="s">
        <v>11</v>
      </c>
      <c r="H41" s="47"/>
      <c r="I41" s="48"/>
    </row>
    <row r="42" spans="2:9" ht="22.5" x14ac:dyDescent="0.2">
      <c r="B42" s="38"/>
      <c r="C42" s="115" t="s">
        <v>11</v>
      </c>
      <c r="D42" s="83"/>
      <c r="E42" s="84"/>
      <c r="F42" s="52"/>
      <c r="G42" s="114" t="s">
        <v>48</v>
      </c>
      <c r="H42" s="85">
        <f>SUM(H43:H47)</f>
        <v>7693627705</v>
      </c>
      <c r="I42" s="86">
        <f>SUM(I43:I47)</f>
        <v>7369123923</v>
      </c>
    </row>
    <row r="43" spans="2:9" ht="22.5" x14ac:dyDescent="0.2">
      <c r="B43" s="38"/>
      <c r="C43" s="115" t="s">
        <v>11</v>
      </c>
      <c r="D43" s="83"/>
      <c r="E43" s="84"/>
      <c r="F43" s="52"/>
      <c r="G43" s="116" t="s">
        <v>49</v>
      </c>
      <c r="H43" s="47">
        <v>572672693</v>
      </c>
      <c r="I43" s="47">
        <v>341219130</v>
      </c>
    </row>
    <row r="44" spans="2:9" x14ac:dyDescent="0.2">
      <c r="B44" s="38"/>
      <c r="C44" s="115" t="s">
        <v>11</v>
      </c>
      <c r="D44" s="83"/>
      <c r="E44" s="84"/>
      <c r="F44" s="52"/>
      <c r="G44" s="116" t="s">
        <v>50</v>
      </c>
      <c r="H44" s="47">
        <v>5274550906</v>
      </c>
      <c r="I44" s="47">
        <v>5213727067</v>
      </c>
    </row>
    <row r="45" spans="2:9" x14ac:dyDescent="0.2">
      <c r="B45" s="38"/>
      <c r="C45" s="115" t="s">
        <v>11</v>
      </c>
      <c r="D45" s="83"/>
      <c r="E45" s="84"/>
      <c r="F45" s="52"/>
      <c r="G45" s="109" t="s">
        <v>51</v>
      </c>
      <c r="H45" s="47">
        <v>493690599</v>
      </c>
      <c r="I45" s="47">
        <v>465428557</v>
      </c>
    </row>
    <row r="46" spans="2:9" x14ac:dyDescent="0.2">
      <c r="B46" s="38"/>
      <c r="C46" s="115" t="s">
        <v>11</v>
      </c>
      <c r="D46" s="83"/>
      <c r="E46" s="84"/>
      <c r="F46" s="52"/>
      <c r="G46" s="109" t="s">
        <v>52</v>
      </c>
      <c r="H46" s="47">
        <v>39530592</v>
      </c>
      <c r="I46" s="47">
        <v>40550358</v>
      </c>
    </row>
    <row r="47" spans="2:9" ht="22.5" x14ac:dyDescent="0.2">
      <c r="B47" s="38"/>
      <c r="C47" s="115" t="s">
        <v>11</v>
      </c>
      <c r="D47" s="83"/>
      <c r="E47" s="84"/>
      <c r="F47" s="52"/>
      <c r="G47" s="109" t="s">
        <v>53</v>
      </c>
      <c r="H47" s="87">
        <v>1313182915</v>
      </c>
      <c r="I47" s="87">
        <v>1308198811</v>
      </c>
    </row>
    <row r="48" spans="2:9" x14ac:dyDescent="0.2">
      <c r="B48" s="38"/>
      <c r="C48" s="115" t="s">
        <v>11</v>
      </c>
      <c r="D48" s="83"/>
      <c r="E48" s="88"/>
      <c r="F48" s="52"/>
      <c r="G48" s="114" t="s">
        <v>11</v>
      </c>
      <c r="H48" s="64"/>
      <c r="I48" s="65"/>
    </row>
    <row r="49" spans="2:13" ht="33.75" x14ac:dyDescent="0.2">
      <c r="B49" s="38"/>
      <c r="C49" s="115" t="s">
        <v>11</v>
      </c>
      <c r="D49" s="83"/>
      <c r="E49" s="88"/>
      <c r="F49" s="52"/>
      <c r="G49" s="114" t="s">
        <v>54</v>
      </c>
      <c r="H49" s="64">
        <f>+H50+H51</f>
        <v>-7545708</v>
      </c>
      <c r="I49" s="64">
        <f>+I50+I51</f>
        <v>-7545708.1799999997</v>
      </c>
    </row>
    <row r="50" spans="2:13" x14ac:dyDescent="0.2">
      <c r="B50" s="38"/>
      <c r="C50" s="117" t="s">
        <v>11</v>
      </c>
      <c r="D50" s="89"/>
      <c r="E50" s="40"/>
      <c r="F50" s="109"/>
      <c r="G50" s="90" t="s">
        <v>55</v>
      </c>
      <c r="H50" s="47">
        <v>-7545708</v>
      </c>
      <c r="I50" s="47">
        <v>-7545708.1799999997</v>
      </c>
    </row>
    <row r="51" spans="2:13" ht="22.5" x14ac:dyDescent="0.2">
      <c r="B51" s="43"/>
      <c r="C51" s="108" t="s">
        <v>11</v>
      </c>
      <c r="D51" s="91"/>
      <c r="E51" s="40"/>
      <c r="F51" s="109"/>
      <c r="G51" s="109" t="s">
        <v>56</v>
      </c>
      <c r="H51" s="67">
        <v>0</v>
      </c>
      <c r="I51" s="42">
        <v>0</v>
      </c>
    </row>
    <row r="52" spans="2:13" x14ac:dyDescent="0.2">
      <c r="B52" s="38"/>
      <c r="C52" s="108" t="s">
        <v>11</v>
      </c>
      <c r="D52" s="91"/>
      <c r="E52" s="40"/>
      <c r="F52" s="109"/>
      <c r="G52" s="114" t="s">
        <v>11</v>
      </c>
      <c r="H52" s="67"/>
      <c r="I52" s="42"/>
    </row>
    <row r="53" spans="2:13" ht="22.5" x14ac:dyDescent="0.2">
      <c r="B53" s="43"/>
      <c r="C53" s="108" t="s">
        <v>11</v>
      </c>
      <c r="D53" s="49"/>
      <c r="E53" s="50"/>
      <c r="F53" s="51"/>
      <c r="G53" s="114" t="s">
        <v>57</v>
      </c>
      <c r="H53" s="64">
        <f>+H37+H42+H49</f>
        <v>14266801151</v>
      </c>
      <c r="I53" s="64">
        <f>+I37+I42+I49</f>
        <v>13135203611.82</v>
      </c>
    </row>
    <row r="54" spans="2:13" x14ac:dyDescent="0.2">
      <c r="B54" s="43"/>
      <c r="C54" s="108" t="s">
        <v>11</v>
      </c>
      <c r="D54" s="49"/>
      <c r="E54" s="50"/>
      <c r="F54" s="51"/>
      <c r="G54" s="114" t="s">
        <v>11</v>
      </c>
      <c r="H54" s="47"/>
      <c r="I54" s="48"/>
    </row>
    <row r="55" spans="2:13" ht="23.25" thickBot="1" x14ac:dyDescent="0.25">
      <c r="B55" s="43"/>
      <c r="C55" s="108" t="s">
        <v>11</v>
      </c>
      <c r="D55" s="49"/>
      <c r="E55" s="50"/>
      <c r="F55" s="51"/>
      <c r="G55" s="114" t="s">
        <v>58</v>
      </c>
      <c r="H55" s="92">
        <f>+H34+H53</f>
        <v>29021073559</v>
      </c>
      <c r="I55" s="93">
        <f>+I34+I53</f>
        <v>26041047669.82</v>
      </c>
      <c r="L55" s="30"/>
      <c r="M55" s="30"/>
    </row>
    <row r="56" spans="2:13" ht="13.5" thickTop="1" x14ac:dyDescent="0.2">
      <c r="B56" s="43"/>
      <c r="C56" s="94"/>
      <c r="D56" s="49"/>
      <c r="E56" s="50"/>
      <c r="F56" s="51"/>
      <c r="G56" s="114"/>
      <c r="H56" s="47"/>
      <c r="I56" s="48"/>
    </row>
    <row r="57" spans="2:13" ht="13.5" thickBot="1" x14ac:dyDescent="0.25">
      <c r="B57" s="95"/>
      <c r="C57" s="96"/>
      <c r="D57" s="97"/>
      <c r="E57" s="98"/>
      <c r="F57" s="99"/>
      <c r="G57" s="99"/>
      <c r="H57" s="100"/>
      <c r="I57" s="101"/>
    </row>
    <row r="58" spans="2:13" x14ac:dyDescent="0.2">
      <c r="H58" s="30"/>
      <c r="I58" s="30"/>
    </row>
    <row r="59" spans="2:13" x14ac:dyDescent="0.2">
      <c r="H59" s="5"/>
      <c r="I59" s="5"/>
    </row>
    <row r="60" spans="2:13" ht="25.5" customHeight="1" x14ac:dyDescent="0.2">
      <c r="G60" s="126"/>
      <c r="H60" s="126"/>
      <c r="I60" s="126"/>
    </row>
    <row r="61" spans="2:13" x14ac:dyDescent="0.2">
      <c r="H61" s="11"/>
    </row>
    <row r="62" spans="2:13" x14ac:dyDescent="0.2">
      <c r="H62" s="12"/>
    </row>
    <row r="63" spans="2:13" x14ac:dyDescent="0.2">
      <c r="C63" s="119"/>
      <c r="D63" s="119"/>
      <c r="E63" s="120"/>
      <c r="F63" s="120"/>
      <c r="G63" s="119"/>
      <c r="H63" s="121"/>
    </row>
    <row r="64" spans="2:13" x14ac:dyDescent="0.2">
      <c r="C64" s="119"/>
      <c r="D64" s="119"/>
      <c r="E64" s="120"/>
      <c r="F64" s="120"/>
      <c r="G64" s="119"/>
      <c r="H64" s="119"/>
    </row>
    <row r="65" spans="2:8" ht="15.75" customHeight="1" x14ac:dyDescent="0.2">
      <c r="C65" s="123"/>
      <c r="D65" s="123"/>
      <c r="E65" s="120"/>
      <c r="F65" s="120"/>
      <c r="G65" s="123"/>
      <c r="H65" s="123"/>
    </row>
    <row r="66" spans="2:8" ht="15.75" customHeight="1" x14ac:dyDescent="0.2">
      <c r="C66" s="124"/>
      <c r="D66" s="124"/>
      <c r="G66" s="125"/>
      <c r="H66" s="125"/>
    </row>
    <row r="69" spans="2:8" ht="15" x14ac:dyDescent="0.25">
      <c r="B69" s="15"/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>
        <f>[1]!BexGetCellData("003N8D85VN5WHY95OZ9S05CNN","","DP_2")</f>
        <v>2021</v>
      </c>
      <c r="C1" s="10" t="str">
        <f>[1]!BexGetCellData("003N8D85VN5Y88OYUKVCK6RBE","","DP_2")</f>
        <v>'2020</v>
      </c>
    </row>
    <row r="2" spans="1:3" x14ac:dyDescent="0.2">
      <c r="A2" s="10" t="str">
        <f>[1]!BexGetCellData("","003N8D85VN5WHXYYGMBJV0SGC","DP_2")</f>
        <v>Activo</v>
      </c>
      <c r="B2" s="8" t="str">
        <f>[1]!BexGetCellData("003N8D85VN5WHY95OZ9S05CNN","003N8D85VN5WHXYYGMBJV0SGC","DP_2")</f>
        <v>#NV</v>
      </c>
      <c r="C2" s="8" t="str">
        <f>[1]!BexGetCellData("003N8D85VN5Y88OYUKVCK6RBE","003N8D85VN5WHXYYGMBJV0SGC","DP_2")</f>
        <v>#NV</v>
      </c>
    </row>
    <row r="3" spans="1:3" x14ac:dyDescent="0.2">
      <c r="A3" s="10" t="str">
        <f>[1]!BexGetCellData("","003N8D85VN5WHXYYHQTX0GZDH","DP_2")</f>
        <v xml:space="preserve">  Activo Circulante</v>
      </c>
      <c r="B3" s="8" t="str">
        <f>[1]!BexGetCellData("003N8D85VN5WHY95OZ9S05CNN","003N8D85VN5WHXYYHQTX0GZDH","DP_2")</f>
        <v>#NV</v>
      </c>
      <c r="C3" s="8" t="str">
        <f>[1]!BexGetCellData("003N8D85VN5Y88OYUKVCK6RBE","003N8D85VN5WHXYYHQTX0GZDH","DP_2")</f>
        <v>#NV</v>
      </c>
    </row>
    <row r="4" spans="1:3" x14ac:dyDescent="0.2">
      <c r="A4" s="10" t="str">
        <f>[1]!BexGetCellData("","003N8D85VN5WHXYYIHA312Z2T","DP_2")</f>
        <v xml:space="preserve">    Efectivo y Equivalentes</v>
      </c>
      <c r="B4" s="6" t="str">
        <f>[1]!BexGetCellData("003N8D85VN5WHY95OZ9S05CNN","003N8D85VN5WHXYYIHA312Z2T","DP_2")</f>
        <v>#NV</v>
      </c>
      <c r="C4" s="6" t="str">
        <f>[1]!BexGetCellData("003N8D85VN5Y88OYUKVCK6RBE","003N8D85VN5WHXYYIHA312Z2T","DP_2")</f>
        <v>#NV</v>
      </c>
    </row>
    <row r="5" spans="1:3" x14ac:dyDescent="0.2">
      <c r="A5" s="10" t="str">
        <f>[1]!BexGetCellData("","003N8D85VN5WHXYYJFH6AB0UT","DP_2")</f>
        <v xml:space="preserve">    Derechos a Recibir Efectivo o Equivalentes</v>
      </c>
      <c r="B5" s="6" t="str">
        <f>[1]!BexGetCellData("003N8D85VN5WHY95OZ9S05CNN","003N8D85VN5WHXYYJFH6AB0UT","DP_2")</f>
        <v>#NV</v>
      </c>
      <c r="C5" s="6" t="str">
        <f>[1]!BexGetCellData("003N8D85VN5Y88OYUKVCK6RBE","003N8D85VN5WHXYYJFH6AB0UT","DP_2")</f>
        <v>#NV</v>
      </c>
    </row>
    <row r="6" spans="1:3" x14ac:dyDescent="0.2">
      <c r="A6" s="10" t="str">
        <f>[1]!BexGetCellData("","003N8D85VN5WHXYYK9UP6GOPK","DP_2")</f>
        <v xml:space="preserve">    Derechos a Recibir Bienes o Servicios</v>
      </c>
      <c r="B6" s="6" t="str">
        <f>[1]!BexGetCellData("003N8D85VN5WHY95OZ9S05CNN","003N8D85VN5WHXYYK9UP6GOPK","DP_2")</f>
        <v>#NV</v>
      </c>
      <c r="C6" s="6" t="str">
        <f>[1]!BexGetCellData("003N8D85VN5Y88OYUKVCK6RBE","003N8D85VN5WHXYYK9UP6GOPK","DP_2")</f>
        <v>#NV</v>
      </c>
    </row>
    <row r="7" spans="1:3" x14ac:dyDescent="0.2">
      <c r="A7" s="10" t="str">
        <f>[1]!BexGetCellData("","003N8D85VN5WHXYYKUQD6W1SO","DP_2")</f>
        <v xml:space="preserve">    Inventarios</v>
      </c>
      <c r="B7" s="7" t="str">
        <f>[1]!BexGetCellData("003N8D85VN5WHY95OZ9S05CNN","003N8D85VN5WHXYYKUQD6W1SO","DP_2")</f>
        <v>#NV</v>
      </c>
      <c r="C7" s="8" t="str">
        <f>[1]!BexGetCellData("003N8D85VN5Y88OYUKVCK6RBE","003N8D85VN5WHXYYKUQD6W1SO","DP_2")</f>
        <v>#NV</v>
      </c>
    </row>
    <row r="8" spans="1:3" x14ac:dyDescent="0.2">
      <c r="A8" s="10" t="str">
        <f>[1]!BexGetCellData("","003N8D85VN5WHXYYLGK325FDM","DP_2")</f>
        <v xml:space="preserve">    Almacenes</v>
      </c>
      <c r="B8" s="6" t="str">
        <f>[1]!BexGetCellData("003N8D85VN5WHY95OZ9S05CNN","003N8D85VN5WHXYYLGK325FDM","DP_2")</f>
        <v>#NV</v>
      </c>
      <c r="C8" s="6" t="str">
        <f>[1]!BexGetCellData("003N8D85VN5Y88OYUKVCK6RBE","003N8D85VN5WHXYYLGK325FDM","DP_2")</f>
        <v>#NV</v>
      </c>
    </row>
    <row r="9" spans="1:3" x14ac:dyDescent="0.2">
      <c r="A9" s="10" t="str">
        <f>[1]!BexGetCellData("","003N8D85VN5WHXYYM00MY6RKQ","DP_2")</f>
        <v xml:space="preserve">    Estimación por Pérdida o Deterioro de Activos Circulante</v>
      </c>
      <c r="B9" s="7" t="str">
        <f>[1]!BexGetCellData("003N8D85VN5WHY95OZ9S05CNN","003N8D85VN5WHXYYM00MY6RKQ","DP_2")</f>
        <v>#NV</v>
      </c>
      <c r="C9" s="8" t="str">
        <f>[1]!BexGetCellData("003N8D85VN5Y88OYUKVCK6RBE","003N8D85VN5WHXYYM00MY6RKQ","DP_2")</f>
        <v>#NV</v>
      </c>
    </row>
    <row r="10" spans="1:3" x14ac:dyDescent="0.2">
      <c r="A10" s="10" t="str">
        <f>[1]!BexGetCellData("","003N8D85VN5WHXYYMNG18MZVE","DP_2")</f>
        <v xml:space="preserve">    Otros Activos Circulantes</v>
      </c>
      <c r="B10" s="7" t="str">
        <f>[1]!BexGetCellData("003N8D85VN5WHY95OZ9S05CNN","003N8D85VN5WHXYYMNG18MZVE","DP_2")</f>
        <v>#NV</v>
      </c>
      <c r="C10" s="6" t="str">
        <f>[1]!BexGetCellData("003N8D85VN5Y88OYUKVCK6RBE","003N8D85VN5WHXYYMNG18MZVE","DP_2")</f>
        <v>#NV</v>
      </c>
    </row>
    <row r="11" spans="1:3" x14ac:dyDescent="0.2">
      <c r="A11" s="10" t="str">
        <f>[1]!BexGetCellData("","003N8D85VN5WHY982ZBRCCOPL","DP_2")</f>
        <v xml:space="preserve">  Total de Activos Circulantes</v>
      </c>
      <c r="B11" s="6" t="str">
        <f>[1]!BexGetCellData("003N8D85VN5WHY95OZ9S05CNN","003N8D85VN5WHY982ZBRCCOPL","DP_2")</f>
        <v>#NV</v>
      </c>
      <c r="C11" s="6" t="str">
        <f>[1]!BexGetCellData("003N8D85VN5Y88OYUKVCK6RBE","003N8D85VN5WHY982ZBRCCOPL","DP_2")</f>
        <v>#NV</v>
      </c>
    </row>
    <row r="12" spans="1:3" x14ac:dyDescent="0.2">
      <c r="A12" s="10" t="str">
        <f>[1]!BexGetCellData("","003N8D85VN5WHY8XRC4EJO2A6","DP_2")</f>
        <v xml:space="preserve">  Activo No Circulante</v>
      </c>
      <c r="B12" s="8" t="str">
        <f>[1]!BexGetCellData("003N8D85VN5WHY95OZ9S05CNN","003N8D85VN5WHY8XRC4EJO2A6","DP_2")</f>
        <v>#NV</v>
      </c>
      <c r="C12" s="8" t="str">
        <f>[1]!BexGetCellData("003N8D85VN5Y88OYUKVCK6RBE","003N8D85VN5WHY8XRC4EJO2A6","DP_2")</f>
        <v>#NV</v>
      </c>
    </row>
    <row r="13" spans="1:3" x14ac:dyDescent="0.2">
      <c r="A13" s="10" t="str">
        <f>[1]!BexGetCellData("","003N8D85VN5WHY8XSMJG84OEO","DP_2")</f>
        <v xml:space="preserve">    Inversiones Financieras a Largo Plazo</v>
      </c>
      <c r="B13" s="6" t="str">
        <f>[1]!BexGetCellData("003N8D85VN5WHY95OZ9S05CNN","003N8D85VN5WHY8XSMJG84OEO","DP_2")</f>
        <v>#NV</v>
      </c>
      <c r="C13" s="6" t="str">
        <f>[1]!BexGetCellData("003N8D85VN5Y88OYUKVCK6RBE","003N8D85VN5WHY8XSMJG84OEO","DP_2")</f>
        <v>#NV</v>
      </c>
    </row>
    <row r="14" spans="1:3" x14ac:dyDescent="0.2">
      <c r="A14" s="10" t="str">
        <f>[1]!BexGetCellData("","003N8D85VN5WHY8XTPY9O3YC0","DP_2")</f>
        <v xml:space="preserve">    Derechos a Recibir Efectivo o Equivalentes a Largo Plazo</v>
      </c>
      <c r="B14" s="6" t="str">
        <f>[1]!BexGetCellData("003N8D85VN5WHY95OZ9S05CNN","003N8D85VN5WHY8XTPY9O3YC0","DP_2")</f>
        <v>#NV</v>
      </c>
      <c r="C14" s="6" t="str">
        <f>[1]!BexGetCellData("003N8D85VN5Y88OYUKVCK6RBE","003N8D85VN5WHY8XTPY9O3YC0","DP_2")</f>
        <v>#NV</v>
      </c>
    </row>
    <row r="15" spans="1:3" x14ac:dyDescent="0.2">
      <c r="A15" s="10" t="str">
        <f>[1]!BexGetCellData("","003N8D85VN5WHY8XUMAM086U3","DP_2")</f>
        <v xml:space="preserve">    Bienes Inmuebles, Infraestructura y Construcciones en Pr</v>
      </c>
      <c r="B15" s="6" t="str">
        <f>[1]!BexGetCellData("003N8D85VN5WHY95OZ9S05CNN","003N8D85VN5WHY8XUMAM086U3","DP_2")</f>
        <v>#NV</v>
      </c>
      <c r="C15" s="6" t="str">
        <f>[1]!BexGetCellData("003N8D85VN5Y88OYUKVCK6RBE","003N8D85VN5WHY8XUMAM086U3","DP_2")</f>
        <v>#NV</v>
      </c>
    </row>
    <row r="16" spans="1:3" x14ac:dyDescent="0.2">
      <c r="A16" s="10" t="str">
        <f>[1]!BexGetCellData("","003N8D85VN5WHY8XXSRX4Y00S","DP_2")</f>
        <v xml:space="preserve">    Bienes Muebles</v>
      </c>
      <c r="B16" s="6" t="str">
        <f>[1]!BexGetCellData("003N8D85VN5WHY95OZ9S05CNN","003N8D85VN5WHY8XXSRX4Y00S","DP_2")</f>
        <v>#NV</v>
      </c>
      <c r="C16" s="6" t="str">
        <f>[1]!BexGetCellData("003N8D85VN5Y88OYUKVCK6RBE","003N8D85VN5WHY8XXSRX4Y00S","DP_2")</f>
        <v>#NV</v>
      </c>
    </row>
    <row r="17" spans="1:3" x14ac:dyDescent="0.2">
      <c r="A17" s="10" t="str">
        <f>[1]!BexGetCellData("","003N8D85VN5WHY8XYL34N049R","DP_2")</f>
        <v xml:space="preserve">    Activos Intangibles</v>
      </c>
      <c r="B17" s="6" t="str">
        <f>[1]!BexGetCellData("003N8D85VN5WHY95OZ9S05CNN","003N8D85VN5WHY8XYL34N049R","DP_2")</f>
        <v>#NV</v>
      </c>
      <c r="C17" s="6" t="str">
        <f>[1]!BexGetCellData("003N8D85VN5Y88OYUKVCK6RBE","003N8D85VN5WHY8XYL34N049R","DP_2")</f>
        <v>#NV</v>
      </c>
    </row>
    <row r="18" spans="1:3" x14ac:dyDescent="0.2">
      <c r="A18" s="10" t="str">
        <f>[1]!BexGetCellData("","003N8D85VN5WHY8YD4DQ8QRBA","DP_2")</f>
        <v xml:space="preserve">    Depreciación, Deterioro y Amortización Acumulada de Bien</v>
      </c>
      <c r="B18" s="6" t="str">
        <f>[1]!BexGetCellData("003N8D85VN5WHY95OZ9S05CNN","003N8D85VN5WHY8YD4DQ8QRBA","DP_2")</f>
        <v>#NV</v>
      </c>
      <c r="C18" s="6" t="str">
        <f>[1]!BexGetCellData("003N8D85VN5Y88OYUKVCK6RBE","003N8D85VN5WHY8YD4DQ8QRBA","DP_2")</f>
        <v>#NV</v>
      </c>
    </row>
    <row r="19" spans="1:3" x14ac:dyDescent="0.2">
      <c r="A19" s="10" t="str">
        <f>[1]!BexGetCellData("","003N8D85VN5WHY8YD4DQ8QXMU","DP_2")</f>
        <v xml:space="preserve">    Activos Diferidos</v>
      </c>
      <c r="B19" s="6" t="str">
        <f>[1]!BexGetCellData("003N8D85VN5WHY95OZ9S05CNN","003N8D85VN5WHY8YD4DQ8QXMU","DP_2")</f>
        <v>#NV</v>
      </c>
      <c r="C19" s="6" t="str">
        <f>[1]!BexGetCellData("003N8D85VN5Y88OYUKVCK6RBE","003N8D85VN5WHY8YD4DQ8QXMU","DP_2")</f>
        <v>#NV</v>
      </c>
    </row>
    <row r="20" spans="1:3" x14ac:dyDescent="0.2">
      <c r="A20" s="10" t="str">
        <f>[1]!BexGetCellData("","003N8D85VN5WHY8YDWUARZIRR","DP_2")</f>
        <v xml:space="preserve">    Estimación por Pérdida o Deterioro de Activos no Circula</v>
      </c>
      <c r="B20" s="7" t="str">
        <f>[1]!BexGetCellData("003N8D85VN5WHY95OZ9S05CNN","003N8D85VN5WHY8YDWUARZIRR","DP_2")</f>
        <v>#NV</v>
      </c>
      <c r="C20" s="8" t="str">
        <f>[1]!BexGetCellData("003N8D85VN5Y88OYUKVCK6RBE","003N8D85VN5WHY8YDWUARZIRR","DP_2")</f>
        <v>#NV</v>
      </c>
    </row>
    <row r="21" spans="1:3" x14ac:dyDescent="0.2">
      <c r="A21" s="10" t="str">
        <f>[1]!BexGetCellData("","003N8D85VN5WHY8YEO01MMKSN","DP_2")</f>
        <v xml:space="preserve">    Otros Activos no Circulantes</v>
      </c>
      <c r="B21" s="7" t="str">
        <f>[1]!BexGetCellData("003N8D85VN5WHY95OZ9S05CNN","003N8D85VN5WHY8YEO01MMKSN","DP_2")</f>
        <v>#NV</v>
      </c>
      <c r="C21" s="8" t="str">
        <f>[1]!BexGetCellData("003N8D85VN5Y88OYUKVCK6RBE","003N8D85VN5WHY8YEO01MMKSN","DP_2")</f>
        <v>#NV</v>
      </c>
    </row>
    <row r="22" spans="1:3" x14ac:dyDescent="0.2">
      <c r="A22" s="10" t="str">
        <f>[1]!BexGetCellData("","003N8D85VN5WHY984PA514PP8","DP_2")</f>
        <v xml:space="preserve">  Total de Activos No Circulantes</v>
      </c>
      <c r="B22" s="6" t="str">
        <f>[1]!BexGetCellData("003N8D85VN5WHY95OZ9S05CNN","003N8D85VN5WHY984PA514PP8","DP_2")</f>
        <v>#NV</v>
      </c>
      <c r="C22" s="6" t="str">
        <f>[1]!BexGetCellData("003N8D85VN5Y88OYUKVCK6RBE","003N8D85VN5WHY984PA514PP8","DP_2")</f>
        <v>#NV</v>
      </c>
    </row>
    <row r="23" spans="1:3" x14ac:dyDescent="0.2">
      <c r="A23" s="10" t="str">
        <f>[1]!BexGetCellData("","003N8D85VN5WHY985LPIE2C65","DP_2")</f>
        <v>Total de Activos</v>
      </c>
      <c r="B23" s="6" t="str">
        <f>[1]!BexGetCellData("003N8D85VN5WHY95OZ9S05CNN","003N8D85VN5WHY985LPIE2C65","DP_2")</f>
        <v>#NV</v>
      </c>
      <c r="C23" s="6" t="str">
        <f>[1]!BexGetCellData("003N8D85VN5Y88OYUKVCK6RBE","003N8D85VN5WHY985LPIE2C65","DP_2")</f>
        <v>#NV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str">
        <f>[1]!BexGetCellData("003N8D85VN5Y88UOCOONXLKGG","","DP_3")</f>
        <v>'2021</v>
      </c>
      <c r="C1" s="10" t="str">
        <f>[1]!BexGetCellData("003N8D85VN5Y88UOCOONXLQS0","","DP_3")</f>
        <v>'2020</v>
      </c>
    </row>
    <row r="2" spans="1:3" x14ac:dyDescent="0.2">
      <c r="A2" s="10" t="str">
        <f>[1]!BexGetCellData("","003N8D85VN5Y88UOCOONX9SY8","DP_3")</f>
        <v>Pasivo</v>
      </c>
      <c r="B2" s="8" t="str">
        <f>[1]!BexGetCellData("003N8D85VN5Y88UOCOONXLKGG","003N8D85VN5Y88UOCOONX9SY8","DP_3")</f>
        <v>#NV</v>
      </c>
      <c r="C2" s="8" t="str">
        <f>[1]!BexGetCellData("003N8D85VN5Y88UOCOONXLQS0","003N8D85VN5Y88UOCOONX9SY8","DP_3")</f>
        <v>#NV</v>
      </c>
    </row>
    <row r="3" spans="1:3" x14ac:dyDescent="0.2">
      <c r="A3" s="10" t="str">
        <f>[1]!BexGetCellData("","003N8D85VN5Y88UOCOONXABWW","DP_3")</f>
        <v xml:space="preserve">  Pasivo Circulante</v>
      </c>
      <c r="B3" s="8" t="str">
        <f>[1]!BexGetCellData("003N8D85VN5Y88UOCOONXLKGG","003N8D85VN5Y88UOCOONXABWW","DP_3")</f>
        <v>#NV</v>
      </c>
      <c r="C3" s="8" t="str">
        <f>[1]!BexGetCellData("003N8D85VN5Y88UOCOONXLQS0","003N8D85VN5Y88UOCOONXABWW","DP_3")</f>
        <v>#NV</v>
      </c>
    </row>
    <row r="4" spans="1:3" x14ac:dyDescent="0.2">
      <c r="A4" s="10" t="str">
        <f>[1]!BexGetCellData("","003N8D85VN5Y88UOCOONXAUVK","DP_3")</f>
        <v xml:space="preserve">    Cuentas por Pagar a Corto Plazo</v>
      </c>
      <c r="B4" s="13" t="str">
        <f>[1]!BexGetCellData("003N8D85VN5Y88UOCOONXLKGG","003N8D85VN5Y88UOCOONXAUVK","DP_3")</f>
        <v>#NV</v>
      </c>
      <c r="C4" s="6" t="str">
        <f>[1]!BexGetCellData("003N8D85VN5Y88UOCOONXLQS0","003N8D85VN5Y88UOCOONXAUVK","DP_3")</f>
        <v>#NV</v>
      </c>
    </row>
    <row r="5" spans="1:3" x14ac:dyDescent="0.2">
      <c r="A5" s="10" t="str">
        <f>[1]!BexGetCellData("","003N8D85VN5Y88UOCOONXBDU8","DP_3")</f>
        <v xml:space="preserve">    Documentos por Pagar a Corto Plazo</v>
      </c>
      <c r="B5" s="13" t="str">
        <f>[1]!BexGetCellData("003N8D85VN5Y88UOCOONXLKGG","003N8D85VN5Y88UOCOONXBDU8","DP_3")</f>
        <v>#NV</v>
      </c>
      <c r="C5" s="6" t="str">
        <f>[1]!BexGetCellData("003N8D85VN5Y88UOCOONXLQS0","003N8D85VN5Y88UOCOONXBDU8","DP_3")</f>
        <v>#NV</v>
      </c>
    </row>
    <row r="6" spans="1:3" x14ac:dyDescent="0.2">
      <c r="A6" s="10" t="str">
        <f>[1]!BexGetCellData("","003N8D85VN5Y88UOCOONXBWSW","DP_3")</f>
        <v xml:space="preserve">    Porción a Corto Plazo de la Deuda Pública</v>
      </c>
      <c r="B6" s="13" t="str">
        <f>[1]!BexGetCellData("003N8D85VN5Y88UOCOONXLKGG","003N8D85VN5Y88UOCOONXBWSW","DP_3")</f>
        <v>#NV</v>
      </c>
      <c r="C6" s="6" t="str">
        <f>[1]!BexGetCellData("003N8D85VN5Y88UOCOONXLQS0","003N8D85VN5Y88UOCOONXBWSW","DP_3")</f>
        <v>#NV</v>
      </c>
    </row>
    <row r="7" spans="1:3" x14ac:dyDescent="0.2">
      <c r="A7" s="10" t="str">
        <f>[1]!BexGetCellData("","003N8D85VN5Y88UOCOONXCFRK","DP_3")</f>
        <v xml:space="preserve">    Títulos y Valores a Corto Plazo</v>
      </c>
      <c r="B7" s="14" t="str">
        <f>[1]!BexGetCellData("003N8D85VN5Y88UOCOONXLKGG","003N8D85VN5Y88UOCOONXCFRK","DP_3")</f>
        <v>#NV</v>
      </c>
      <c r="C7" s="8" t="str">
        <f>[1]!BexGetCellData("003N8D85VN5Y88UOCOONXLQS0","003N8D85VN5Y88UOCOONXCFRK","DP_3")</f>
        <v>#NV</v>
      </c>
    </row>
    <row r="8" spans="1:3" x14ac:dyDescent="0.2">
      <c r="A8" s="10" t="str">
        <f>[1]!BexGetCellData("","003N8D85VN5Y88UOCOONXCYQ8","DP_3")</f>
        <v xml:space="preserve">    Pasivos Diferidos a Corto Plazo</v>
      </c>
      <c r="B8" s="14" t="str">
        <f>[1]!BexGetCellData("003N8D85VN5Y88UOCOONXLKGG","003N8D85VN5Y88UOCOONXCYQ8","DP_3")</f>
        <v>#NV</v>
      </c>
      <c r="C8" s="8" t="str">
        <f>[1]!BexGetCellData("003N8D85VN5Y88UOCOONXLQS0","003N8D85VN5Y88UOCOONXCYQ8","DP_3")</f>
        <v>#NV</v>
      </c>
    </row>
    <row r="9" spans="1:3" x14ac:dyDescent="0.2">
      <c r="A9" s="10" t="str">
        <f>[1]!BexGetCellData("","003N8D85VN5Y88UOCOONXDHOW","DP_3")</f>
        <v xml:space="preserve">    Fondos y Bienes de Terceros en Garantía</v>
      </c>
      <c r="B9" s="13" t="str">
        <f>[1]!BexGetCellData("003N8D85VN5Y88UOCOONXLKGG","003N8D85VN5Y88UOCOONXDHOW","DP_3")</f>
        <v>#NV</v>
      </c>
      <c r="C9" s="6" t="str">
        <f>[1]!BexGetCellData("003N8D85VN5Y88UOCOONXLQS0","003N8D85VN5Y88UOCOONXDHOW","DP_3")</f>
        <v>#NV</v>
      </c>
    </row>
    <row r="10" spans="1:3" x14ac:dyDescent="0.2">
      <c r="A10" s="10" t="str">
        <f>[1]!BexGetCellData("","003N8D85VN5Y88UOCOONXE0NK","DP_3")</f>
        <v xml:space="preserve">    Provisiones a Corto Plazo</v>
      </c>
      <c r="B10" s="14" t="str">
        <f>[1]!BexGetCellData("003N8D85VN5Y88UOCOONXLKGG","003N8D85VN5Y88UOCOONXE0NK","DP_3")</f>
        <v>#NV</v>
      </c>
      <c r="C10" s="8" t="str">
        <f>[1]!BexGetCellData("003N8D85VN5Y88UOCOONXLQS0","003N8D85VN5Y88UOCOONXE0NK","DP_3")</f>
        <v>#NV</v>
      </c>
    </row>
    <row r="11" spans="1:3" x14ac:dyDescent="0.2">
      <c r="A11" s="10" t="str">
        <f>[1]!BexGetCellData("","003N8D85VN5Y88UP9X1R0PM45","DP_3")</f>
        <v xml:space="preserve">    Otros Pasivos a Corto Plazo</v>
      </c>
      <c r="B11" s="13" t="str">
        <f>[1]!BexGetCellData("003N8D85VN5Y88UOCOONXLKGG","003N8D85VN5Y88UP9X1R0PM45","DP_3")</f>
        <v>#NV</v>
      </c>
      <c r="C11" s="6" t="str">
        <f>[1]!BexGetCellData("003N8D85VN5Y88UOCOONXLQS0","003N8D85VN5Y88UP9X1R0PM45","DP_3")</f>
        <v>#NV</v>
      </c>
    </row>
    <row r="12" spans="1:3" x14ac:dyDescent="0.2">
      <c r="A12" s="10" t="str">
        <f>[1]!BexGetCellData("","003N8D85VN5Y88UOCOONXEJM8","DP_3")</f>
        <v xml:space="preserve">  Total de Pasivos Circulantes</v>
      </c>
      <c r="B12" s="13" t="str">
        <f>[1]!BexGetCellData("003N8D85VN5Y88UOCOONXLKGG","003N8D85VN5Y88UOCOONXEJM8","DP_3")</f>
        <v>#NV</v>
      </c>
      <c r="C12" s="6" t="str">
        <f>[1]!BexGetCellData("003N8D85VN5Y88UOCOONXLQS0","003N8D85VN5Y88UOCOONXEJM8","DP_3")</f>
        <v>#NV</v>
      </c>
    </row>
    <row r="13" spans="1:3" x14ac:dyDescent="0.2">
      <c r="A13" s="10" t="str">
        <f>[1]!BexGetCellData("","003N8D85VN5Y88UOCOONXF2KW","DP_3")</f>
        <v xml:space="preserve">  Pasivo No Circulante</v>
      </c>
      <c r="B13" s="8" t="str">
        <f>[1]!BexGetCellData("003N8D85VN5Y88UOCOONXLKGG","003N8D85VN5Y88UOCOONXF2KW","DP_3")</f>
        <v>#NV</v>
      </c>
      <c r="C13" s="8" t="str">
        <f>[1]!BexGetCellData("003N8D85VN5Y88UOCOONXLQS0","003N8D85VN5Y88UOCOONXF2KW","DP_3")</f>
        <v>#NV</v>
      </c>
    </row>
    <row r="14" spans="1:3" x14ac:dyDescent="0.2">
      <c r="A14" s="10" t="str">
        <f>[1]!BexGetCellData("","003N8D85VN5Y88UOCOONXFLJK","DP_3")</f>
        <v xml:space="preserve">    Cuentas por Pagar a Largo Plazo</v>
      </c>
      <c r="B14" s="14" t="str">
        <f>[1]!BexGetCellData("003N8D85VN5Y88UOCOONXLKGG","003N8D85VN5Y88UOCOONXFLJK","DP_3")</f>
        <v>#NV</v>
      </c>
      <c r="C14" s="7" t="str">
        <f>[1]!BexGetCellData("003N8D85VN5Y88UOCOONXLQS0","003N8D85VN5Y88UOCOONXFLJK","DP_3")</f>
        <v>#NV</v>
      </c>
    </row>
    <row r="15" spans="1:3" x14ac:dyDescent="0.2">
      <c r="A15" s="10" t="str">
        <f>[1]!BexGetCellData("","003N8D85VN5Y88UOCOONXG4I8","DP_3")</f>
        <v xml:space="preserve">    Documentos por Pagar a Largo Plazo</v>
      </c>
      <c r="B15" s="14" t="str">
        <f>[1]!BexGetCellData("003N8D85VN5Y88UOCOONXLKGG","003N8D85VN5Y88UOCOONXG4I8","DP_3")</f>
        <v>#NV</v>
      </c>
      <c r="C15" s="8" t="str">
        <f>[1]!BexGetCellData("003N8D85VN5Y88UOCOONXLQS0","003N8D85VN5Y88UOCOONXG4I8","DP_3")</f>
        <v>#NV</v>
      </c>
    </row>
    <row r="16" spans="1:3" x14ac:dyDescent="0.2">
      <c r="A16" s="10" t="str">
        <f>[1]!BexGetCellData("","003N8D85VN5Y88UOCOONXGNGW","DP_3")</f>
        <v xml:space="preserve">    Deuda Pública a Largo Plazo</v>
      </c>
      <c r="B16" s="13" t="str">
        <f>[1]!BexGetCellData("003N8D85VN5Y88UOCOONXLKGG","003N8D85VN5Y88UOCOONXGNGW","DP_3")</f>
        <v>#NV</v>
      </c>
      <c r="C16" s="6" t="str">
        <f>[1]!BexGetCellData("003N8D85VN5Y88UOCOONXLQS0","003N8D85VN5Y88UOCOONXGNGW","DP_3")</f>
        <v>#NV</v>
      </c>
    </row>
    <row r="17" spans="1:3" x14ac:dyDescent="0.2">
      <c r="A17" s="10" t="str">
        <f>[1]!BexGetCellData("","003N8D85VN5Y88UOCOONXH6FK","DP_3")</f>
        <v xml:space="preserve">    Pasivos Diferidos a Largo Plazo</v>
      </c>
      <c r="B17" s="14" t="str">
        <f>[1]!BexGetCellData("003N8D85VN5Y88UOCOONXLKGG","003N8D85VN5Y88UOCOONXH6FK","DP_3")</f>
        <v>#NV</v>
      </c>
      <c r="C17" s="8" t="str">
        <f>[1]!BexGetCellData("003N8D85VN5Y88UOCOONXLQS0","003N8D85VN5Y88UOCOONXH6FK","DP_3")</f>
        <v>#NV</v>
      </c>
    </row>
    <row r="18" spans="1:3" x14ac:dyDescent="0.2">
      <c r="A18" s="10" t="str">
        <f>[1]!BexGetCellData("","003N8D85VN5Y88UOCOONXHPE8","DP_3")</f>
        <v xml:space="preserve">    Fondos y Bienes de Terceros en Garantía</v>
      </c>
      <c r="B18" s="14" t="str">
        <f>[1]!BexGetCellData("003N8D85VN5Y88UOCOONXLKGG","003N8D85VN5Y88UOCOONXHPE8","DP_3")</f>
        <v>#NV</v>
      </c>
      <c r="C18" s="8" t="str">
        <f>[1]!BexGetCellData("003N8D85VN5Y88UOCOONXLQS0","003N8D85VN5Y88UOCOONXHPE8","DP_3")</f>
        <v>#NV</v>
      </c>
    </row>
    <row r="19" spans="1:3" x14ac:dyDescent="0.2">
      <c r="A19" s="10" t="str">
        <f>[1]!BexGetCellData("","003N8D85VN5Y88UOCOONXJT8W","DP_3")</f>
        <v xml:space="preserve">    Provisiones a Largo Plazo</v>
      </c>
      <c r="B19" s="14" t="str">
        <f>[1]!BexGetCellData("003N8D85VN5Y88UOCOONXLKGG","003N8D85VN5Y88UOCOONXJT8W","DP_3")</f>
        <v>#NV</v>
      </c>
      <c r="C19" s="8" t="str">
        <f>[1]!BexGetCellData("003N8D85VN5Y88UOCOONXLQS0","003N8D85VN5Y88UOCOONXJT8W","DP_3")</f>
        <v>#NV</v>
      </c>
    </row>
    <row r="20" spans="1:3" x14ac:dyDescent="0.2">
      <c r="A20" s="10" t="str">
        <f>[1]!BexGetCellData("","003N8D85VN5Y88UOCOONXKC7K","DP_3")</f>
        <v xml:space="preserve">  Total de Pasivos No Circulantes</v>
      </c>
      <c r="B20" s="13" t="str">
        <f>[1]!BexGetCellData("003N8D85VN5Y88UOCOONXLKGG","003N8D85VN5Y88UOCOONXKC7K","DP_3")</f>
        <v>#NV</v>
      </c>
      <c r="C20" s="6" t="str">
        <f>[1]!BexGetCellData("003N8D85VN5Y88UOCOONXLQS0","003N8D85VN5Y88UOCOONXKC7K","DP_3")</f>
        <v>#NV</v>
      </c>
    </row>
    <row r="21" spans="1:3" x14ac:dyDescent="0.2">
      <c r="A21" s="10" t="str">
        <f>[1]!BexGetCellData("","003N8D85VN5Y88UOCOONXKV68","DP_3")</f>
        <v>Total de Pasivos</v>
      </c>
      <c r="B21" s="13" t="str">
        <f>[1]!BexGetCellData("003N8D85VN5Y88UOCOONXLKGG","003N8D85VN5Y88UOCOONXKV68","DP_3")</f>
        <v>#NV</v>
      </c>
      <c r="C21" s="6" t="str">
        <f>[1]!BexGetCellData("003N8D85VN5Y88UOCOONXLQS0","003N8D85VN5Y88UOCOONXKV68","DP_3")</f>
        <v>#NV</v>
      </c>
    </row>
    <row r="22" spans="1:3" x14ac:dyDescent="0.2">
      <c r="A22" s="10" t="str">
        <f>[1]!BexGetCellData("","003N8D85VN5Y8HKZ7PKW3YTFW","DP_3")</f>
        <v>Hacienda Pública/Patrimonio</v>
      </c>
      <c r="B22" s="8" t="str">
        <f>[1]!BexGetCellData("003N8D85VN5Y88UOCOONXLKGG","003N8D85VN5Y8HKZ7PKW3YTFW","DP_3")</f>
        <v>#NV</v>
      </c>
      <c r="C22" s="8" t="str">
        <f>[1]!BexGetCellData("003N8D85VN5Y88UOCOONXLQS0","003N8D85VN5Y8HKZ7PKW3YTFW","DP_3")</f>
        <v>#NV</v>
      </c>
    </row>
    <row r="23" spans="1:3" x14ac:dyDescent="0.2">
      <c r="A23" s="10" t="str">
        <f>[1]!BexGetCellData("","003N8D85VN5Y8HKZ876XSEN4C","DP_3")</f>
        <v xml:space="preserve">  Hacienda Pública/Patrimonio Contribuido</v>
      </c>
      <c r="B23" s="13" t="str">
        <f>[1]!BexGetCellData("003N8D85VN5Y88UOCOONXLKGG","003N8D85VN5Y8HKZ876XSEN4C","DP_3")</f>
        <v>#NV</v>
      </c>
      <c r="C23" s="6" t="str">
        <f>[1]!BexGetCellData("003N8D85VN5Y88UOCOONXLQS0","003N8D85VN5Y8HKZ876XSEN4C","DP_3")</f>
        <v>#NV</v>
      </c>
    </row>
    <row r="24" spans="1:3" x14ac:dyDescent="0.2">
      <c r="A24" s="10" t="str">
        <f>[1]!BexGetCellData("","003N8D85VN5Y8HKZ9377ZCGB0","DP_3")</f>
        <v xml:space="preserve">    Aportaciones</v>
      </c>
      <c r="B24" s="13" t="str">
        <f>[1]!BexGetCellData("003N8D85VN5Y88UOCOONXLKGG","003N8D85VN5Y8HKZ9377ZCGB0","DP_3")</f>
        <v>#NV</v>
      </c>
      <c r="C24" s="6" t="str">
        <f>[1]!BexGetCellData("003N8D85VN5Y88UOCOONXLQS0","003N8D85VN5Y8HKZ9377ZCGB0","DP_3")</f>
        <v>#NV</v>
      </c>
    </row>
    <row r="25" spans="1:3" x14ac:dyDescent="0.2">
      <c r="A25" s="10" t="str">
        <f>[1]!BexGetCellData("","003N8D85VN5Y8HKZ9O9BNKOLS","DP_3")</f>
        <v xml:space="preserve">    Donaciones de Capital</v>
      </c>
      <c r="B25" s="14" t="str">
        <f>[1]!BexGetCellData("003N8D85VN5Y88UOCOONXLKGG","003N8D85VN5Y8HKZ9O9BNKOLS","DP_3")</f>
        <v>#NV</v>
      </c>
      <c r="C25" s="8" t="str">
        <f>[1]!BexGetCellData("003N8D85VN5Y88UOCOONXLQS0","003N8D85VN5Y8HKZ9O9BNKOLS","DP_3")</f>
        <v>#NV</v>
      </c>
    </row>
    <row r="26" spans="1:3" x14ac:dyDescent="0.2">
      <c r="A26" s="10" t="str">
        <f>[1]!BexGetCellData("","003N8D85VN5Y8HKZACCYYI3KG","DP_3")</f>
        <v xml:space="preserve">    Actualización de la Hacienda Pública/Pa</v>
      </c>
      <c r="B26" s="13" t="str">
        <f>[1]!BexGetCellData("003N8D85VN5Y88UOCOONXLKGG","003N8D85VN5Y8HKZACCYYI3KG","DP_3")</f>
        <v>#NV</v>
      </c>
      <c r="C26" s="6" t="str">
        <f>[1]!BexGetCellData("003N8D85VN5Y88UOCOONXLQS0","003N8D85VN5Y8HKZACCYYI3KG","DP_3")</f>
        <v>#NV</v>
      </c>
    </row>
    <row r="27" spans="1:3" x14ac:dyDescent="0.2">
      <c r="A27" s="10" t="str">
        <f>[1]!BexGetCellData("","003N8D85VN5Y8HKZAZU4PQ6J5","DP_3")</f>
        <v xml:space="preserve">  Hacienda Pública/Patrimonio Generado</v>
      </c>
      <c r="B27" s="13" t="str">
        <f>[1]!BexGetCellData("003N8D85VN5Y88UOCOONXLKGG","003N8D85VN5Y8HKZAZU4PQ6J5","DP_3")</f>
        <v>#NV</v>
      </c>
      <c r="C27" s="6" t="str">
        <f>[1]!BexGetCellData("003N8D85VN5Y88UOCOONXLQS0","003N8D85VN5Y8HKZAZU4PQ6J5","DP_3")</f>
        <v>#NV</v>
      </c>
    </row>
    <row r="28" spans="1:3" x14ac:dyDescent="0.2">
      <c r="A28" s="10" t="str">
        <f>[1]!BexGetCellData("","003N8D85VN5Y8HKZBM0RZLRBU","DP_3")</f>
        <v xml:space="preserve">    Resultados del Ejercicio (Ahorro/ Desahorro)</v>
      </c>
      <c r="B28" s="13" t="str">
        <f>[1]!BexGetCellData("003N8D85VN5Y88UOCOONXLKGG","003N8D85VN5Y8HKZBM0RZLRBU","DP_3")</f>
        <v>#NV</v>
      </c>
      <c r="C28" s="6" t="str">
        <f>[1]!BexGetCellData("003N8D85VN5Y88UOCOONXLQS0","003N8D85VN5Y8HKZBM0RZLRBU","DP_3")</f>
        <v>#NV</v>
      </c>
    </row>
    <row r="29" spans="1:3" x14ac:dyDescent="0.2">
      <c r="A29" s="10" t="str">
        <f>[1]!BexGetCellData("","003N8D85VN5Y8HKZCA2TBAFMI","DP_3")</f>
        <v xml:space="preserve">    Resultados de Ejercicios Anteriores</v>
      </c>
      <c r="B29" s="13" t="str">
        <f>[1]!BexGetCellData("003N8D85VN5Y88UOCOONXLKGG","003N8D85VN5Y8HKZCA2TBAFMI","DP_3")</f>
        <v>#NV</v>
      </c>
      <c r="C29" s="6" t="str">
        <f>[1]!BexGetCellData("003N8D85VN5Y88UOCOONXLQS0","003N8D85VN5Y8HKZCA2TBAFMI","DP_3")</f>
        <v>#NV</v>
      </c>
    </row>
    <row r="30" spans="1:3" x14ac:dyDescent="0.2">
      <c r="A30" s="10" t="str">
        <f>[1]!BexGetCellData("","003N8D85VN5Y8HKZE3X0X81WE","DP_3")</f>
        <v xml:space="preserve">    Revalúos</v>
      </c>
      <c r="B30" s="14" t="str">
        <f>[1]!BexGetCellData("003N8D85VN5Y88UOCOONXLKGG","003N8D85VN5Y8HKZE3X0X81WE","DP_3")</f>
        <v>#NV</v>
      </c>
      <c r="C30" s="8" t="str">
        <f>[1]!BexGetCellData("003N8D85VN5Y88UOCOONXLQS0","003N8D85VN5Y8HKZE3X0X81WE","DP_3")</f>
        <v>#NV</v>
      </c>
    </row>
    <row r="31" spans="1:3" x14ac:dyDescent="0.2">
      <c r="A31" s="10" t="str">
        <f>[1]!BexGetCellData("","003N8D85VN5Y8HKZF2DGVBXCY","DP_3")</f>
        <v xml:space="preserve">    Reservas</v>
      </c>
      <c r="B31" s="14" t="str">
        <f>[1]!BexGetCellData("003N8D85VN5Y88UOCOONXLKGG","003N8D85VN5Y8HKZF2DGVBXCY","DP_3")</f>
        <v>#NV</v>
      </c>
      <c r="C31" s="8" t="str">
        <f>[1]!BexGetCellData("003N8D85VN5Y88UOCOONXLQS0","003N8D85VN5Y8HKZF2DGVBXCY","DP_3")</f>
        <v>#NV</v>
      </c>
    </row>
    <row r="32" spans="1:3" x14ac:dyDescent="0.2">
      <c r="A32" s="10" t="str">
        <f>[1]!BexGetCellData("","003N8D85VN5Y8HKZFM8BOXL0I","DP_3")</f>
        <v xml:space="preserve">    Rectificaciones de Resultados de Ejercicios Anteriores</v>
      </c>
      <c r="B32" s="13" t="str">
        <f>[1]!BexGetCellData("003N8D85VN5Y88UOCOONXLKGG","003N8D85VN5Y8HKZFM8BOXL0I","DP_3")</f>
        <v>#NV</v>
      </c>
      <c r="C32" s="6" t="str">
        <f>[1]!BexGetCellData("003N8D85VN5Y88UOCOONXLQS0","003N8D85VN5Y8HKZFM8BOXL0I","DP_3")</f>
        <v>#NV</v>
      </c>
    </row>
    <row r="33" spans="1:3" x14ac:dyDescent="0.2">
      <c r="A33" s="10" t="str">
        <f>[1]!BexGetCellData("","003N8D85VN5Y8HKZGAVOBDSIU","DP_3")</f>
        <v xml:space="preserve">  Exceso o Insuficiencia en la Actualización de la Hac</v>
      </c>
      <c r="B33" s="14" t="str">
        <f>[1]!BexGetCellData("003N8D85VN5Y88UOCOONXLKGG","003N8D85VN5Y8HKZGAVOBDSIU","DP_3")</f>
        <v>#NV</v>
      </c>
      <c r="C33" s="8" t="str">
        <f>[1]!BexGetCellData("003N8D85VN5Y88UOCOONXLQS0","003N8D85VN5Y8HKZGAVOBDSIU","DP_3")</f>
        <v>#NV</v>
      </c>
    </row>
    <row r="34" spans="1:3" x14ac:dyDescent="0.2">
      <c r="A34" s="10" t="str">
        <f>[1]!BexGetCellData("","003N8D85VN5Y8HKZH8BV9KUJQ","DP_3")</f>
        <v xml:space="preserve">    Resultado por Tenencia de Activos no Monetarios</v>
      </c>
      <c r="B34" s="14" t="str">
        <f>[1]!BexGetCellData("003N8D85VN5Y88UOCOONXLKGG","003N8D85VN5Y8HKZH8BV9KUJQ","DP_3")</f>
        <v>#NV</v>
      </c>
      <c r="C34" s="8" t="str">
        <f>[1]!BexGetCellData("003N8D85VN5Y88UOCOONXLQS0","003N8D85VN5Y8HKZH8BV9KUJQ","DP_3")</f>
        <v>#NV</v>
      </c>
    </row>
    <row r="35" spans="1:3" x14ac:dyDescent="0.2">
      <c r="A35" s="10" t="str">
        <f>[1]!BexGetCellData("","003N8D85VN5Y8HKZKMXA4Z7HY","DP_3")</f>
        <v xml:space="preserve">    Resultado por Tenencia de Activos no Mo</v>
      </c>
      <c r="B35" s="14" t="str">
        <f>[1]!BexGetCellData("003N8D85VN5Y88UOCOONXLKGG","003N8D85VN5Y8HKZKMXA4Z7HY","DP_3")</f>
        <v>#NV</v>
      </c>
      <c r="C35" s="8" t="str">
        <f>[1]!BexGetCellData("003N8D85VN5Y88UOCOONXLQS0","003N8D85VN5Y8HKZKMXA4Z7HY","DP_3")</f>
        <v>#NV</v>
      </c>
    </row>
    <row r="36" spans="1:3" x14ac:dyDescent="0.2">
      <c r="A36" s="10" t="str">
        <f>[1]!BexGetCellData("","003N8D85VN5Y8HKZLONALDCC9","DP_3")</f>
        <v>Total Hacienda Pública/Patrimonio</v>
      </c>
      <c r="B36" s="13" t="str">
        <f>[1]!BexGetCellData("003N8D85VN5Y88UOCOONXLKGG","003N8D85VN5Y8HKZLONALDCC9","DP_3")</f>
        <v>#NV</v>
      </c>
      <c r="C36" s="6" t="str">
        <f>[1]!BexGetCellData("003N8D85VN5Y88UOCOONXLQS0","003N8D85VN5Y8HKZLONALDCC9","DP_3")</f>
        <v>#NV</v>
      </c>
    </row>
    <row r="37" spans="1:3" x14ac:dyDescent="0.2">
      <c r="A37" s="10" t="str">
        <f>[1]!BexGetCellData("","003N8D85VN5Y8HKZMBIWNVJQX","DP_3")</f>
        <v>Total del Pasivo y Hacienda Pública/Patrimonio</v>
      </c>
      <c r="B37" s="13" t="str">
        <f>[1]!BexGetCellData("003N8D85VN5Y88UOCOONXLKGG","003N8D85VN5Y8HKZMBIWNVJQX","DP_3")</f>
        <v>#NV</v>
      </c>
      <c r="C37" s="6" t="str">
        <f>[1]!BexGetCellData("003N8D85VN5Y88UOCOONXLQS0","003N8D85VN5Y8HKZMBIWNVJQX","DP_3")</f>
        <v>#NV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7 P F d v / 3 j Z 6 + + f P H m 9 M X T 3 1 8 7 + f 3 P X j z 7 8 u j B / s 7 O + N 7 4 P v 2 7 t 3 O w / / h u v N n j N 7 / / 0 + M 3 x y 9 f f f m T Z 0 9 P X x G C r 1 / 9 / q 9 / 7 8 6 H L 4 6 / O D 1 6 + v L 3 p 5 H w r z S M n / j q 9 P U b w v z s C / r r 1 e / 9 + / / e z 1 / / / v z H 2 Z d P v v P i i 6 O d n X s v D p 4 e 3 P / J F / d / n / 2 f e v X w J 1 7 c f / X m 5 C e + / P T x X W 3 B L d / 8 3 m / S u 0 e P X 3 / 1 x f G T 5 6 f 4 9 e z 1 7 / / 6 z a u v T t 5 8 9 e r 0 6 P e m 1 v 7 f j 4 9 / 7 7 P X + J R / P n 7 5 5 e u z N 9 T V D i E m v z 8 + + f b x T z 7 / / U 8 F r P y h f f A f + O X F l 0 9 P f 3 9 B g j / / 6 o u v + P O X z 0 9 / 8 l R b E E K v j 7 6 i 4 c p v j O v L V 6 9 f C L Z v X r 3 5 / Z / / 5 H P q + f F d + 8 f j b 7 / 6 f X 7 / 4 5 M 3 Z z / J 4 / j 2 2 a n A V 3 r j V 6 L q 6 Z s v G c T v / + b 3 e X n 0 e 9 H r / A v 9 T R 1 s I p o 0 e A w i v z o 6 x t / 4 h f 4 + f f 7 m q 7 O n u w J U / t j j / h m y / k b v 6 m / 0 l v 7 m v W j / k j d 9 Q j w 9 P X s K C v M D e v A H j 0 + + J E 5 6 8 e p I P j V / 4 e M 3 x 2 c v X v / + v 9 f v 8 w z T F P z 9 + P O z 1 2 9 e g v P l F / x 9 / O b N q z O h k 5 D u 9 3 9 9 + v z 0 h D k b 0 9 z 9 z L R C j 2 d v l K w g P E 8 q 8 4 A l / r P n x 5 + j N / e H m Q v z j f + n T o 7 5 y v v r M f 3 7 5 v d X X i N B c n / J N 6 8 7 3 5 m / z b c 6 D f q X T s D x 8 9 P j Z 4 T 0 6 5 f + X y f f 5 n l 8 + e U J f s q c b O I K b Q H Y n + 8 d p X h 2 6 P 9 7 6 R 7 j Q p 8 9 f v P t 7 7 z R 7 j / f x y 9 v e H Z f 4 9 c v j n 9 v + Q u 4 u z 8 e f 3 H 2 w v v c / g F C 8 3 s g O I 3 q V P 4 4 O 3 0 N L J n Q + O 3 x a 6 I r 9 / R 7 v 3 n 9 7 W f P 9 d c v n t p f n 3 8 u v 7 5 6 T Q J z c v r 6 9 e / / B U 0 f D 9 3 M t P 3 k i 9 M v n p y + 6 r a j r l 4 R K R m B p 6 f E Y 8 9 / f 3 r H v m 2 a E L c I x 7 k / S O / 6 6 i q q u 0 6 + f P 3 m 5 J T U 5 a t N 2 g o M a n 4 N 1 B b P 6 O 8 t y F k V t f e z o a L w m 1 V N G K f 7 4 0 O 1 l C f 0 + s G Q 0 v K p 9 T X V 1 N G 3 a Y o U a l d d A Y z + 9 s N Q W 3 j / / R S V 9 9 m t 1 d L u o F p y 3 k J P L e 3 + M N X S 0 Y + T + n V / R V Q U I P P P j Y r q 8 2 e n X w 0 q q v 3 / F 6 k p i L P 5 1 e g r / Y x / N Y r r 6 P f h z / j X / 9 d q s G d n r 0 9 e f p P q a / 9 n X 3 3 t / d y o L 0 u q H + m u n z + 6 C z + t 1 v p y 7 8 1 P 7 H 1 5 / 6 c e P P v O 2 U + d 7 O / d e 3 j 2 3 d / n 6 e 6 g 1 v r 0 R 1 q L B e 2 b 1 1 p f v T j 5 / Y 9 f n R 5 / c 3 r r Z y U y x G 8 / 5 2 6 X R 6 w f a a 6 f P 5 r r l l 7 X w 3 v H X f 2 1 Y / T X v f 8 3 6 a / f 5 5 b 6 6 / c e 1 F + A 3 v n k / y X 6 7 P P n 6 O / L r 1 6 8 + S C F B h q 9 Z 8 K L J v t J V i K P S Q J n P / x Q T f f 5 g K Z 7 G N d 0 G J j 3 l w j i 0 e e n X x g 5 f B / 9 9 + 2 u / v O J + 4 0 p w B C s f v b / F Z U I V f V 1 M m b w v D u f / O w p z d 3 / 9 y r N k 9 / r 5 I u u 0 t w z S n P 3 F j k 1 a C a i 1 f O f F A I S l L O f f P L 0 z X c O 7 p 8 9 e / 3 l 2 Z v f i 3 4 9 + 3 T n 4 M 3 v 8 5 q J i m 6 I w U B E M J f 5 9 f H z 4 x e f f 3 V E b e Q X B Y 9 p M s q W V e b R i + I y L 1 O k l u R v 6 E H T / 8 8 q J v c G M L n 3 Q 8 d k f w C T / R 8 6 J v c H M L n / Q 8 f k 0 w F M P v 2 h Y / J g A J M H P 3 R M D g Y w O f i h Y / J w A J O H P 3 R M d n f i q P D n P V S 0 6 W v f M 0 T L q G u 4 1 3 M N Z W k R L t L r 3 5 / + j n o D a v E f 0 r O 7 d 8 / a k M B N e E O u z p G s k D Z u U Z R + / 7 y a 0 C 9 L r J u W 6 a m s n 3 5 R T O d V N s 2 W h D 3 e w 3 g C J O 4 K a t Z n F U f O + 3 O T K 0 f e 1 I s v i O b 7 9 2 D D 9 Q / j 4 B 2 d r P N l m w G L R X Z d 1 f I a v q A p e v 3 l 8 9 M 3 7 N / B 9 y C Q 7 I I 4 t 9 o Q 7 g W w M D 2 Y P x 6 / 4 L 5 C n P Q z 4 G R 9 N f v 7 4 y + f w V S h v 1 e n z w A G v 9 7 t D P U b G / m L C n N D A / 9 p W q 2 u f 9 H 6 H / 3 r s w 8 b f W T s 3 4 b j D o f l G x n 6 X e / 3 b 0 u g c u / 9 U i 4 S x t w 6 Z N n 7 f 2 v I 8 v L V l 8 / O 3 v z + J 2 + + w d z x v f / f 5 m B 8 a n 1 j M Y h + 9 / + F i M P 7 7 E d J m H 4 S 5 v l P n A 4 m k e / f G E 3 g 1 x 9 S E i a m 0 X 7 v i E b 7 f Q Y 1 G l P m h 6 3 B 7 v K / 1 I n v X P C f R p 1 F w 7 y f + P L T w J S x o r A N v 3 v 2 4 I u f 3 H m 9 / + n Z p z 9 5 t q v p E 2 0 H A / b 6 T D 9 j a x b J y H z 7 7 O n T 0 x c 6 f J 6 F o 2 c 0 S e b 3 x y 8 p a f u C Z / z p q 7 P n z 1 + / I c Y + e k 6 D c X 8 9 / v b x 6 6 e n z 4 6 / e v 7 m 6 Z c n X 3 E i J f y E O O P l i + M v m J 5 P j l + f P g U J 3 z z / 8 v M v g 0 + s H r W f n H z 5 x c u z p + F r q p A 9 5 + h n j a Y P d t 8 8 7 9 P 0 5 G W U p n s / o u m t a H p w / 3 6 f p s d x m j p j / C O a b q L p 6 e e G f r 7 s P 4 v S 1 C 2 O / 4 i m m 2 j 6 e 7 1 + G K F p V l K w d j x t 1 1 k Z p e 7 9 H 1 H 3 V t R 9 d e / N I H W X b V 4 X C E I j 9 P 3 0 R / S 9 F X 1 / 7 2 d P h + j 7 t J h G S f v g R 6 S 9 D W k P 7 v 3 E 7 7 2 B t G D f K H k P f k T e W 5 H 3 e O / b f f J + + e o 4 S t S H P y L q D U T d 3 7 n / 8 t O D l z / 5 R c z p i h I V e d I f E f U W R P 3 u g 0 9 j n B p 1 Z X d / F H L d i q g P 9 8 5 + I s a p c a L + K O a 6 n U 7 9 / D S S G y C d O m S s d n 8 U e N 2 O W w + + M i o 0 1 K u D h P 1 R 9 H U 7 w j 6 7 / 1 V U t w 4 S 9 k e B 1 + 0 I + / z b p 1 H 9 O k j Y H 0 V c f c J + u f f m J / a + v P 9 T D 5 5 9 v v N 7 / V 7 3 v z j Z O X t 5 c r A f C Q u Q K 0 i 3 0 9 e D 5 O 1 G X U h b 6 2 8 / I n O E z G f f + T J K 5 q W S e R o n c z f 6 + h G Z N 5 P 5 y 5 8 8 2 E j m Z b t t X I q Q 0 N 2 I 7 E e E P n q 8 i d A / + e n r A U J v 7 2 5 S H H v d K O 3 / R 4 S + y / / S I q 2 s + / M v p 2 7 t 8 s H p d / d P d n 6 v + 0 8 f n u 4 c H L z 4 7 r M H T 3 6 f H b d 2 + f T 0 9 c m r s 5 f h k i 9 G o r / x M j I I Q k 6 u + f X x 6 e 9 9 c v z k 9 S t Z o 3 R / 2 E n + / D k W B r / 8 6 s U b N 6 0 g 2 d m J D M C g e Z f / f X Z 8 I q j z L 7 d H / c y S z V v H f n P 6 C l y G R T v + F d D f f P l K P 9 I / 9 E M e z I 7 5 V I Z G a 5 V f v n z z / O z F K V 6 h L 7 0 P H r 8 + + / z F E S 0 S 8 s / H 9 P H R K c V f + P n 4 + Z f f P f r 8 9 I v d / U 8 p z M I f x G i f f / t o h 1 d E s W A O f q M P 0 J A m M m i L v 7 m 5 z j B 9 Z J b G z a + P X 3 / 7 7 B k x z n f x P Z r y p / s C 1 G u B P x X E G y z n H u 2 k T 7 I y W 0 5 z h i W f M Q D + F U 2 / e 0 w r 8 / j l i 9 P T b 7 8 R + L S I z x g C P n 4 f X O S n X y 0 g X e H 3 f t 2 w 9 s / U F Q r r B / q F e c f 7 S 7 9 R 6 p B 0 v 3 z 1 W k S T 1 u 9 f m d X y H V 7 a N 3 8 K l z F H 3 e V / j 9 / w u v g J v m M G x C / C S r v x Q F A W 3 0 w T b b t n E e 8 9 p i 0 t / L / 4 6 o v f / / U J o Y M u 8 c f L V 6 f M + 6 d f v C Q V I Q v k L x l T R u q r L 7 7 i X 2 i 0 n 7 / i o c h v j 1 + 8 / u o J 4 0 2 E e P P 7 i w q j W f f + k m 9 e 6 1 8 7 + p 3 5 2 3 x L z G 2 h Y I m d Y f 5 e k L P H d / F D h f J W x P H y O R 9 G H H T u / r B 0 O t q T j / n 3 b 4 R i S H 3 8 n J L M W 8 b 5 M J L 9 b P D T g / 8 3 E E c W C v 7 f R 5 y H P 8 f E 8 e L Q D y P O D 0 / Y f v j 8 N O g q / n + E Z H u 7 P 3 S S D S 4 m / X + E Z L u G L D + n J H u w + + b 5 h 5 L s Z 0 N r 3 f t / B X F 4 W f 3 / f c Q 5 + H 8 D c W S V 4 c O I 8 8 M T t p 9 r l 1 P 4 6 f d 6 / f B D S f a z w U + f / t C J M 5 h R / T D i / P D 4 6 f 8 V I v j g 9 P O X H 0 q y n w 1 + u v 9 z T B x v a f n D i P P D 4 6 e f a 3 s n I f H L n / z i / z s k + 7 l 2 O b 2 V y / + v k O z / H Y r + D G s 6 / 1 8 h 2 c 9 1 + M y K / t O f P P t g X + t n Q 9 H / X G e l R A Q P v j r + U O L 8 8 P j p h 2 8 b B 9 f 7 / j 9 C s j 1 D l p 8 l k t 3 l f 3 l V j N F 8 R W t J p 6 + F l C 9 f f f m S M v L 8 N 1 7 W B 7 E 7 g P z k 8 f O v W L D u d h t v e B m 5 k q / / 8 t 6 H v H z v A 1 6 + 9 y F j 3 v + g l z + E Y P s + w Z j V 5 L f 3 A + I T 7 m s C 2 d 3 x a Y A F y q 8 D 4 w N I s b s T k G L 3 6 y H w A S y 0 u 7 P / D S B w / 0 M Q + P R D X n 4 Q M o E 1 R b / P / k + 9 e v g T L + 6 / e v P k 7 N n x 4 7 t f Z 1 Q H H 4 L Y w w C x r 0 X W 3 V B M v h 6 M D + G N 3 W + A N / Y + Q M v s f o h a 3 v t w 2 d 7 f + X A Y 9 7 8 B G A 9 D G O 9 H C H r Z p + L R a d N m s y q d 5 e n r o l 1 n 0 6 J a p s + K J a 3 m F 3 m d f T 3 s O v o 8 I o U n P / H l p 1 8 L d s A / X 5 N 6 A R t 9 H R i 7 + P + m M b 5 6 + O L 4 4 P f 5 9 r 3 j r w f 7 Z v p 9 P S 0 G 2 I G Z / K m f f P X 8 9 / / i J T r 8 O r A C f f B T z 8 5 + f w P u 9 / 8 J J t D X g e n b j q P j p z / 5 n d / n x Z c / 8 d X Z l 1 8 P m m 9 M C N o X T 7 5 7 / + s B C g 3 L v b s 7 D + 7 u 7 S D F + H W A + Z b k a O f + 3 Z 1 9 B p b u 7 j 7 a 3 X 9 0 7 9 7 X g x q Y m G 9 a r H c 7 H r V H g 3 T 3 0 0 f 3 D h 7 d e / j 1 o A a C R B N + 9 p N n p 7 / P q 6 / H 3 R 0 T 6 V H 2 / q P 7 u 4 / 2 v o b O A d R A Z n 5 8 G M Z d G 5 j 8 5 P E r A c m / / O S L 4 y + O d s 5 + / 2 d n r 0 + o M e Y X n 6 A V B U F i S f m 3 x z / 5 8 v j V a 4 p 1 z u g j / f X x 6 7 P P X + A D / v n 4 y 5 d v j p 6 8 e X w X P x 8 / / / K 7 R y x p + A V / / f 6 n v / c b w D O / P v 7 2 2 e f f P m K 6 8 G / 8 t z T S j 6 Q Z t X / z e 7 / h e I 9 / + / 2 f n 7 6 A i + H 9 x a 9 q I / 3 V t P L / f P z t V 7 + P a c W / 2 U b u r 8 c / q S 1 + 0 n w C t W 7 / e P z t 0 + c v f / / j n z w + 4 2 j v i 9 e f / / 4 v O D g 8 + / L J d 1 4 Q J R 0 d 9 R M e + s k X L 6 0 p 3 E x / N P 3 R H P x c z M H r 3 / / k y y 9 e 0 j 9 P T 3 / / 3 Z u n 4 P X G K T j 9 C W 8 K P j / 9 4 q Q z B / Y j N w 2 G c P j E U f r o 8 2 p C q r J M T 0 V l f l F M 5 1 U 2 / U f / 4 q W h f j A n + / + v n R R L 3 P e b l Z e / / 7 P f 5 / T 4 1 c 3 z 8 f L 2 8 7 H H b l Y w H / a j G + f j + B / 9 m 6 t 0 m b X r O i t H 6 X 6 6 y u t x 3 q z y a Z G V e Z N a Q D / k m T k 6 / e m 8 n h Z k T G V S v v Y 8 Q X i E 4 h u n 6 S 7 / + + 3 j F 0 + R y 2 P f S P 9 4 / P r N 8 R v 6 8 Y a y d 7 / / T 3 x 1 + u r 3 A b 7 e X 4 / P X r z 8 6 s 0 X x A p H c F 3 s H 5 J u e 3 7 2 m o d 7 8 t W r 3 + u n 8 M v r V 0 8 B j w i 7 t 7 2 z v w 3 H R j 9 6 T E J + 9 p N H v x f 5 e v L b 4 9 d f v a T M 4 e v X v / 8 X 9 M / x 5 6 c W 2 u u v v u A M 3 + / / 6 s v v v g b 7 h B + 4 7 0 + + f P 7 V F y / C J u a z x 1 8 R 1 X / / 4 5 M 3 Z z 9 5 y u 8 B s v + Z N s T H L 3 7 / k 2 8 T N / 7 + X 7 6 w X X Y / 8 t v Q m 6 8 5 J d r 5 i N q 8 f v P q q x P 7 E r c J P / L b 8 E u 7 Q R u B 8 / r b N I t P v 6 T c 6 e m L N 6 D P m 2 O m S + f j Y y V X + D F R W 1 o D 5 u 7 v b 1 h l O H o K G 8 p 7 e / q n B + j 1 2 d P f / + z F 0 9 P f m 8 n d / c y 0 o u Q x P n x 2 9 n t j 9 P 0 P D X j 3 p m n m f 2 Z a R a A F H z 7 G Y D E L L z 6 X R Y / T 7 9 q 5 P n t B 7 t X Z U / 7 1 9 Y s v 3 1 B i + M 3 v w 7 J 5 T E T 6 f W g + X p 0 h a P P / R B / M r H d f n R L / v y b J J A 7 9 6 j n 9 / O L 4 9 / 7 9 G Q v 5 h f / + f c z f v w + / I Q 3 J k X v 2 D P 2 8 + o m f x A + R o 0 h U o w L G P 3 5 / c l a / a 1 v z X 7 / / G 9 V l Z y + e 0 e Q + C a I s + 9 n j z 0 9 f f P X i j L 3 M w d j R t n l M + e / n J G d f n L 1 J 3 z X F o 2 V R f v Z R W 6 / z j 9 A R C 9 D Z l 6 y y 7 O + P X 0 O H n B 0 / e X 5 6 8 u W L N 8 d n L 0 5 J l 9 h f f 3 9 R J B F o b 3 7 v 3 5 9 Y 6 P T k D d 7 / / d n V f R 1 p d j c K / + 6 r 1 6 9 + / 9 e / N z M z E f Q n z 5 7 i 0 + i H Z G p O j 5 6 + / P 2 x G I F f H 9 u p e 3 r 2 h Z i o 3 / s 5 1 g W + c H r T W 1 v 6 9 u / 9 + / w + n 3 / x 5 D s / u f P F / m u n R / F T d T m p F m A n j C S i + u a r V x z w B 3 8 / P v 6 9 z 1 4 f / T 6 P 7 / J P o S a 0 7 a 5 S k 6 j 2 7 e O f f G 5 M l P y h f f A f z M H w a J z s 2 e U T t 6 L y 4 k t C 6 P U R L U X r b 4 z r y 1 e v X w i 2 b 1 6 R X v 7 J 5 0 f I 7 d g / H j v F x y J w d i r w f / L 0 1 W u a Z f w K L f 3 m S w a B J Z W j 3 w t T w 1 b 7 N S Z y E 9 G k w W N e f D k 6 x t / 4 h f 7 W Z S c B q u t K 3 L 9 d t f k 2 v 6 u / 6 d r N t 4 M X 7 V / y p k + I p 6 c m u t r B a P U D M O d T M p R H 8 q n 5 y / D s 6 9 / / 9 / p 9 W D 4 / J 3 P z E r w u v + D v 4 z d v X p 0 J Z d R K k I t C L K w k s p b j x d M z 8 x k I y 5 P G c 2 y J S + b x c / E P z B + G 1 u Y b / 0 8 l v v n K + 8 t f H d v 5 p h b H a B X v + B k h / f q l / 9 c J e 1 G v X 3 4 p a 8 Z M 8 0 2 z r i 0 A + / O 9 o x T P D v 1 / P 5 W l Y v r s 8 Z t v f + e N d v / 5 P n 5 5 w 7 P H + p n 0 p v y l S l T / e P z F 2 Q v v c / s H C M 3 v g e A 0 q l P 5 g 6 J k Y M m E x m + P X x N d u a f f + 8 3 r b z 9 7 r r 9 + 8 d T + + v x z + Z U M 9 / H J C f s f N H 0 8 d D P X 9 p M v T r 9 4 Q j q u 0 4 6 6 e k W k Z A S e k m 0 + e w 7 T H X A K m h C 3 C H + 5 P 8 Q n s + r o R t 3 0 + z z c P / v q 2 1 8 8 3 N 0 9 e / k N 6 K b f + + e F b g q J 9 i P d 9 P N D N 4 W z P q C b 7 v 9 I N 3 2 Q b j r 5 8 v W b E 4 o y T r 2 I s 6 + N o G f M r 4 F a 4 h n 9 v Q U 5 q 4 L 2 f j Z U E H 6 z q g f j d H 9 8 q B b y h F o / G F J K P r W + p h o 6 + j Z N k U L t q i O A 0 d / + / 6 O W d g f V 0 u 6 w W t r 9 Y a o l J O 7 t X y 9 j K o p j V f w c c K J + 7 4 P d J 0 9 f f 3 l 8 + n B Q U f 2 / S U 1 B n M 2 v R l / p Z / y r U V w I f c y v / 6 / V Y J p u / u b U 1 / 7 P v v r a + 7 l R X 5 Z U P 9 J d P 3 9 0 F 3 5 a r f X l 3 p u f 2 P v y / k 8 9 e P r m 9 D t f f f X t s y + O f 5 / j p 6 8 G t d a n P 9 J a L G j f v N b 6 6 s X J 7 3 / 8 6 v T 4 m 9 N b P y u R H 3 7 7 O X e 7 P G L 9 S H P 9 / N F c t / S 6 9 v d e d v X X j t F f u / 9 v 0 l + / z y 3 1 1 + 8 9 q L 8 A v f P J / 0 v 0 2 e f P 0 d + X X 7 1 4 8 8 0 p t P s / + w r t 8 w G F 9 j C u 0 H h 1 y f 0 l 8 n b 0 + e k X R t z e R 8 1 9 u 6 v m f B p + Y 3 o u B K u f / f 9 L 8 8 G d 7 n z y 8 1 I T f u c n d t 9 0 N e G e 0 Y Q P b h G B Q t 0 Q r Z 7 / p B C Q o J z 9 5 J O n b 7 5 z c P / s 2 e s v z 9 7 8 X v T r 2 a c 7 B 2 9 + n 9 d M V H R D 7 A Q i g p X M r 4 + f 0 + r t V 0 f U R n 5 R 8 C C q 0 a C s B 4 9 e F J d 5 m c J x k b + h 3 E z / P 6 u Y 7 A 1 g s v d D x + T e A C b 3 f u i Y 7 A 9 g s v 9 D x + T + A C b 3 f + i Y f D q A y a c / d E w e D G D y 4 I e O y c E A J g c / d E w e D m D y 8 I e O y e 5 O H B X + v I e K N n 3 t O 5 5 o e U v P E 2 N 5 x R 7 Y 6 9 + f / o 5 6 I e p p P K R n d + + e t W a B e / K G / K m j 0 6 b N Z l W T P i u W 2 X J a 5 D X 9 / n k 1 o V + W V T q j I Z z O 8 D P 9 o p j O q 2 y a L Q l 7 v I f x B E j c F d R i L v G 9 9 w v p x U 2 + t U u 8 9 / 9 W l / j l q y + f n b 3 5 / U / e f I O 5 y X s / + y 7 x z s 9 N j O 9 T 6 x t z f v W 7 / / + 4 u p b a P 8 9 c 2 y 8 / f 9 l z b W 2 S 8 t 6 N j i 1 + / S E F + T G N 9 n t H N N r v M 6 j R m D I / b A 1 2 l / + l T n z r w n 8 a d R Z O y + / z + R d k E 3 e + 2 H / t l B s r n o G G r z 8 / I V H h B t K O B n 9 0 P G 2 L y 0 o / x w e x Z O a 3 z 5 4 + P X 2 h J O C Z g P 2 1 v z 9 + S Y n B F z z r T 1 + d P X / + + g 0 x 9 9 F z G p D 7 6 / G 3 j 1 8 / P X 1 2 / N X z N 0 + / P P l K u O H l i + M v m I Z P j l + f P g X Z 3 j z / 8 v M v g 0 + s 7 r S f n H z 5 x c u z p + F r q o Q 9 i / i z Q c d v / 8 S b 3 3 v n 8 5 9 6 + u 0 + H d N U K J m e F P V 0 X W b L N o 8 S 1 S 3 M / 4 i o 0 v D s 2 8 f 3 d v d + a u 9 N j K h p e n q e C 2 G v 0 9 N f t C 4 u s z I n 2 j Z R 4 j r T / C P i S s P v P P v 2 p 8 d P d r 4 a I O 7 T v M 7 J q W z S L H 2 V T 4 t J U T t 6 V z f T 2 y 3 T f q P 0 / v 8 w v X + v h 1 + 9 / P T z L 1 / + X r e m 9 5 M i X + Y N U f t 1 X l 8 W 0 6 K K k 9 o l Y n 9 E a i X 1 V z / x 9 N P v 7 r 7 + M k 7 q s + U l M W 5 W D x H 0 0 x 8 R t N P w + e e / 1 7 2 9 + 8 + e f h E n 6 H G 5 y K b g 1 S g 5 H / y I n J 2 G X + z s f P H 7 f P r q 9 / q J A b v W t A U R t P h H / 9 Z l u q r q 9 O U / + l f X s 2 K W k S Z 4 m r c 5 8 W 3 N U b + 4 F c 1 N f s X B j + j f p f + L z 3 c P v v i p n z y N 0 / / L F n m W P n X j 7 P 3 w R + T 1 G / 4 + D w / 2 f u r J K 1 r S e v k 8 R t 4 3 V Z u V c e 6 N 0 h e p t x / R 1 6 P v w e / 9 6 m T / 9 D t f 7 h 1 / u i H W e H F T u L H 7 o x i u S 9 f X X 3 z n 8 4 P 9 L 0 8 3 u A 1 1 U 1 T w y W x C N o P D 9 j y r L 6 r 0 Z Z n 9 I B o u 7 / 4 o s u u S + s 3 L 3 + f h l / d + n 5 O d O K l v H 3 z c g v o / C v 2 6 1 K e E 9 h c 7 B 5 9 + d S 9 O f Y 0 7 z p a L d T 4 p 8 2 Z E v 5 7 X W d 6 0 9 X r a r u u M A u 6 T a s l / T k U e 8 m X 6 s o 5 S / 0 e B Y J f 6 v / f r V 7 / 3 / u + z s / N 6 I / W / E N p H a f q j i K 9 L 0 9 / n + b 3 9 F z v 7 D 1 8 N B C j q a 5 x R 2 L e 8 K A Y J + 6 P I r 0 P Y 3 + f p / t O f O P i J V 0 + O h x T 1 i j R 1 I c H K y A t P r t P j R V W 3 x Q 8 0 j j m e r h f k j F A Q Q 6 4 f W D x K / x + F i n H 6 / 9 5 f f L W Z s Z 8 W 5 0 T 4 W T y h s f u j C L B H 1 u 9 + d f z q p 8 5 e D e i L 9 4 3 A l 9 b b j t L / R y F i l / 6 n X + 7 s f v H F 7 / X 6 R Z z + Y Q T u q D s U J O 7 9 K E j s B u H 7 L 4 / v 7 + 6 / f H k Q o 3 A v C A / C x T i J f x Q v d k l 8 / / n L s 9 O 9 k 0 / v 9 0 n c J X C U o j 8 / w s L f 5 + H + 2 V f f / u L h 7 u 7 Z y x s o e v / L n 3 r 4 e u f + y Y u Y W t h j F u y T c f N i 9 L O f Z 2 T 8 f Q 4 O v v x 9 v v q 9 f v L k 9 / r 0 1 Z N I f n O P d W W E i h u Z 8 f 8 b V L z L / 5 5 8 y b g / O z 7 B j + M 3 r / D j 5 J S I 8 O r V 7 / 3 7 8 y + n z 9 9 8 d f Z 0 t x d F e I k 1 0 0 T b 7 m 1 i V d P k 8 Y u v v v j 9 X 5 8 c P z 8 9 I h q 7 P / j z l 6 9 O T 4 7 2 5 G P + / f H p F y + J T G e v g d / L 5 6 c / e f q c M f 3 q i 6 / 4 l + f H n 3 / + i r p 9 f F d + e / z i 9 V d P e D D P n h + / + f 1 1 4 h 7 f 9 f 6 S b 1 5 3 v j N / m 2 9 p F i 2 U 1 7 / / 0 z O G + X u d P c U L + E F 0 N Y S 6 i W K + H f 8 R x W 5 D s d v y W F e O f 9 5 S L D C z p z / i s R s p F i 7 X / k g q b 6 b Y 7 f X Y j 6 T S 8 t j Z t 4 / v 7 e 7 9 1 N 6 b H / H Y b S g W R m Q / o t g t K B Z k y n 9 E s V t Q L F h 6 / x H F b k G x I M H 9 I 4 r d T D H S / L / X w 6 9 e f v r 5 l y 9 / r x / Z y l t S T D J K r z 8 / + R H F b k O x c N n j R 1 J 5 G 4 r 9 3 m 9 e / j 4 P v 7 z 3 + 5 z s / I j H b k e x 2 / L Y j y h m 9 d h 3 n n 3 7 0 + M n O 1 / 9 y O e / L c V + r 6 9 + 4 u m n 3 9 1 9 / e W P e O w 2 F C M 9 9 v s 8 v 7 f / Y m f / 4 a s f U e y W F H v 9 x X c + P 9 j / 8 v Q G H v u R V F q p / P Z P v P m 9 d z 7 / q a f f / h H F b k m x L 1 5 8 v n v w x U / 9 p J W 0 H 0 n l D V L 5 1 R f H X + w c f P r V v R / x 2 G 0 o d n t b + S O K v a + t / B H F 3 j c S / x H F L M V u m e f / k e Z / 3 / z Y j 3 j M U O G 2 K y M / 4 r F O 7 u L G r P X / 7 y j 2 N S l 2 e w / 2 R 1 J p p f L + 8 5 d n p 3 s n n 9 7 / E Y / d i m K 3 z s H + i M f e N 0 r 6 E Y + 9 b + 7 i R x R z t v K 7 X x 2 / + q m z V z + K k r 5 h i v 2 I x 6 y t 3 P u p J 6 9 O T r 5 8 + f x H F L s N x U i P P f / 8 9 7 q 3 d / / Z 0 y 9 + R L H b U I x s 5 e / 9 + t X v v f / 7 7 O y 8 / h H F b k M x + P w 7 O 1 / 8 P p + + + r 1 + 4 k c U + 2 Y p 9 i N b a S l 2 y z X x H / G Y 1 W O 3 X K / 8 + U O x u / z v 0 1 d n z x m l l 6 9 e v j k 7 f S 2 U f P n q y 5 e n r + R v v K z P L k E B k J 8 8 f v 7 V K V 6 6 2 2 2 8 4 e W 9 3 Q 9 5 e e 9 D X r 7 3 A S / f + 5 A x 7 3 / Q y x 9 C s H 2 f Y M x p 8 t v 7 A f E J 9 z W B 7 O 7 4 N D j 6 v b 8 e j A 8 g x e 5 O Q I r d r 4 f A B 7 D Q 7 s 7 + N 4 D A / Q 9 B 4 N M P e f l B y A S B I f q 9 D 3 a f P H 3 9 n Q f 3 7 n + 9 U R 1 8 C G I P A 8 S + F g K 7 o Z h 8 P R g f w h u 7 3 w B v 7 H 2 A l t n 9 E L W 8 9 + G y v b / z 4 T D u f w M w H o Y w 3 o 8 Q 9 L J P x a P T p s 1 m V T r L 0 9 d F u 8 6 m R b V M n x X L b D k t 8 j p L j 7 8 e f h 2 N H j q E s s T 8 x f 7 r r w U 7 4 K C v S b + A k b 4 O j F 3 8 f 6 O u u f f m 9 O X v c / z t N 1 8 P 9 i b 6 f Y g e A + z A U P 7 U T 7 5 6 / v t / 8 R I d f h 1 Y g U b 4 q W d n v 7 8 B 9 / v / B D X 4 G s w D o L 7 5 O D p + + p P f + X 1 e f P k T X 5 1 9 + f W g + f a E o H 3 x 5 L t f k 2 6 h b b l 3 d + f B 3 b 2 d 3 Y O v B 8 w 3 J k c 7 e w Z Y u n v v 0 c 7 + o 7 2 v i W J g Z b 5 5 y d 7 t u N U e F d L d T x / d O 3 h 0 7 + H X g x r I E k 3 5 2 U + e n f 4 + r 7 4 m i q H w 3 L + 7 s 6 8 o 3 n 9 0 f / f R 3 q d f D 2 o g N j 8 + D O O u j U 5 + 8 v i V g O R f f v L F 8 R d H O 2 e / / 7 O z 1 y f U m M D x J 2 h F k Z C Y U / 7 t 8 U + + P H 7 1 m g K e M / p I f 3 3 8 + u z z F / i A f z 7 + 8 u W b o y e k W v D z 8 f M v v 3 v E 2 g i / 4 K / f / / T 3 f n M k f / O v j 7 9 9 9 v m 3 j 5 g u / B v / L Y 3 0 I 2 l G 7 d / 8 3 m 8 4 5 u P f f v / n p y / g Z 3 h / 8 a v a S H 8 1 r f w / H 3 / 7 1 e 9 j W v F v t p H 7 6 / F P a o u f N J 9 A s 9 s / H n / 7 9 P n L 3 / / 4 J 4 / P O O T 7 4 v X n v / 8 L j h D P v n z y n R d E S U d H / Y S H f v L F S 2 s P N 9 M f T f 9 / O A f / H 5 i D 1 7 / / y Z d f v K R / n p 7 + / r s 3 T 8 H r j W J w + h O e G H x + + s V J R w 7 s R 0 4 U D P P i E 8 f t R 5 9 X E 1 K W Z X o q S v O L Y j q v s u k / + h c v j Q Q E c r H / / 1 r B s M R 9 v 1 l 5 + f s / + 3 1 O j 1 / d P B 8 v b z 8 f e + x p B f N h P 7 p x P o 7 / 0 b + 5 S p d Z u 6 6 z c p T u p 6 u 8 H u f N K p 8 W W Z k 3 q Q X 0 Q 5 6 Z o 9 O f z u t p Q e Z U J u V r z x O E R y i + c Z r u 8 r / f P n 7 x F P k 8 9 m f 0 j 8 e v 3 x y / o R 9 v K I P 3 + / / E V 6 e v f h / g 6 / 3 1 + O z F y 6 / e f E G s c A T n x f 4 h O b f n Z 6 9 5 u C d f v f q 9 f g q / v H 7 1 F P C I s H v b O / v b c G 3 0 o 8 c k 5 G c / e f R 7 k b s n v z 1 + / d V L y h 6 + f v 3 7 f 0 H / H H 9 + a q G 9 / u o L T v P 9 / q + + / O 5 r s E / 4 g f v + 5 M v n X 3 3 x I m x i P n v 8 F V H 9 9 z 8 + e X P 2 k 6 f 8 H i D 7 n 2 l D f P z i 9 z / 5 N n H j 7 / / l C + m B S N D 9 y G 9 D b 3 b b 8 E f U 5 v W b V 1 + d 2 J d 2 0 S b 8 y G / D L 4 V t B M 7 r b 9 M s P v 2 S 8 q e n L 9 6 A P m + O m S 6 d j 4 + V X O H H R G 1 p D Z i 7 v 7 9 h l e E A K m w o 7 + 1 F 3 / t 9 H u 6 f f f X t L x 7 u 7 p 6 9 1 P d s Q 9 P f 6 7 O n v / / Z i 6 e n v z c y x L 3 P T C v K M + P D Z 2 e / N w j Z / 9 B g 4 d 7 c t R 1 2 o e 3 F o A U f P g Z N M F k v P u d Q 9 8 X p d y 1 L n L 0 g L + z s K f / 6 + s W X b y i J / O b 3 Y R E + J l r + P j R t r 8 4 Q 3 v l / o g / m 6 b u v T k l M X p M A E y N / 9 Z x + f n H 8 e / / + j I X 8 w n / / P u b v 3 4 f f k I b k 7 z 1 7 h n 5 e / c R P 4 o e I W y z + U U H k H 7 8 / O b X f t c 3 5 r 9 / / j e q 8 s x f P i A m e B A G Z / e z x 5 6 c v v n p x x t 7 o Y J h p 2 z y m Z P l z k s c v z t 6 k 7 5 r i 0 b I o P / u o r d f 5 R + i I B e 3 s y x e Y E / v 7 4 9 f Q N W f H T 5 6 f n n z 5 4 s 3 x 2 Y t T 0 j n 2 1 9 9 f F E 4 E 2 p v f + / c n D j o 9 e Y P 3 f 3 9 2 i V 9 H m t 2 N w r / 7 6 v W r 3 / / 1 7 8 1 M T x T 9 y b O n + D T 6 I Z m k 0 6 O n L 3 9 / 8 j T 4 1 8 d 2 7 p 6 e f S G m 7 P d + j k W E L 5 x + D R Z K v v r y 5 M s v X / z e D 7 / 4 4 k u n b / F T d T 6 p I G A n n C Q i / e a r V 5 w b C P 5 + f P x 7 n 7 0 + + n 0 e 3 + W f Q k 1 o Z U N N o t q 3 j 3 / y u T F l 8 o f 2 w X 8 w C 8 P z E S R E A e t S i 1 t 9 e f E l I f T 6 6 C s a r v z G u L 5 8 9 f q F Y P v m F e n v n 3 x + h E S Q / e O x U 5 A s A 2 e n A v 8 n T 1 + 9 p l n G r 9 D m b 7 5 k E F h / O f q 9 M D V s 3 V 9 j I j c R T R o 8 5 p W a o 2 P 8 j V / o b 1 2 i E q C 6 B s X 9 2 y W e b / O 7 + p s u 9 H w 7 e N H + J W / 6 h H h 6 a q K w H Y x W P w B z P i W D e i S f m r 8 M z 7 7 + / X + v 3 4 c F 9 H M y S y 8 h w v I L / j 5 + 8 + b V m V B G r Q m 5 M s T C S i J r Y V 4 8 P T O f g b A 8 a T z H l r h k R j 8 X P 8 L 8 Y W h t v v H / V O K b r 7 y / f l Z W 0 m j F 7 / g Z I f 3 6 p f / X C X t b r 1 9 + e Y K f Q v N N s 6 4 t A P v z v a M U z w 7 9 f z / d Y 1 z o s 8 d v v v 2 d N 9 r 9 5 / v 4 5 Q 3 P H i t o U p z y l 2 p R / e P x F 2 c v v M / t H y A 0 v w e C 0 6 h O 5 Q + K p o E l E x q / P X 5 N d O W e f u 8 3 r 7 / 9 7 L n + + s V T + + v z z + V X M v D H J y f s p 9 D 0 8 d D N X N t P v j j 9 4 g n p u E 4 7 6 u o V k Z I R e E o 2 / O w 5 T H z A K W h C 3 C L 8 5 f 4 Q 3 8 2 q o 1 v r p u e n + 9 / 9 B n T T 7 / 3 z S j c J 0 X 6 k m 3 5 + 6 S a Z 9 Q H d d P 9 H u u m D d N P J l 6 / f n F A 0 c u p F p n 1 t B D 1 j f g 3 U E s / o 7 y 3 I W R W 0 9 7 O h g v C b V T 0 Y p / v j Q 7 W Q J 9 T 6 w Z B S 8 q n 1 N d X Q 0 b d p i h R q V x 0 B j P 7 2 / x + 1 t D u o l n a H 1 d L u D 1 M t I c H v / R V R U R y s 4 u d m J + r h T / 1 e g 4 r q / 0 1 q C u J s f j X 6 S j / j X 4 3 i Q u h j f v 1 / r Q b T t P Q 3 p 7 7 u / + y r r 7 2 f G / V l S f U j 3 f X z R 3 f h p 9 V a X + 6 9 + Y m 9 L + / / 1 I O n b 0 6 / 8 9 V P n u 6 / 2 H v 9 k w 9 + a l B r P f i R 1 m J B + + a 1 1 l c v T n 7 / 4 1 e n x 9 + c 3 v p Z i f z w 2 8 + 5 2 + U R 6 0 e a 6 + e P 5 r q l 1 3 X v y 5 2 u / t o x + m v 3 / 0 3 6 6 / e 5 p f 7 6 v Q f 1 F 6 D 7 n 2 B 5 7 / 8 d + u z z 5 + j v y 6 9 e v P n m F N r + z 7 5 C + 3 x A o T 2 M K z R e X n J / i b w d f X 7 6 h R G 3 9 1 F z 3 + 6 q O Z + G 3 5 i e C 8 H q Z / / / 0 n x w p z u f / L z U h A c H e w d d T b h n N O G n t 4 h A o W 6 I V s 9 / U g h I U M 5 + 8 s n T N 9 8 5 u H / 2 7 P W X Z 2 9 + L / r 1 7 N O d g z e / z 2 s m K r o h d g I R w U r m 1 8 f P a f n 2 q y N q I 7 8 o e B D V a F D W g 0 c v i s u 8 T O G 4 y N 9 Q b q b / n 1 V M 9 g Y w 2 f u h Y 3 J v A J N 7 P 3 R M 9 g c w 2 f + h Y 3 J / A J P 7 P 3 R M P h 3 A 5 N M f O i Y P B j B 5 8 E P H 5 G A A k 4 M f O i Y P B z B 5 + E P H Z H c n j g p / 3 k N F m 7 7 2 H U + 0 v K X n i b G 8 Y g / s 9 e 9 P f 0 e 9 E P U 0 H t K z u 3 f P W r P A P X l D / t T R a d N m s 6 p J n x X L b D k t 8 p p + / 7 y a 0 C / L K p 3 R E E 5 n + J l + U U z n V T b N l o Q 9 3 s N 4 A i T u C m o x l / j e + 4 X 0 4 i b f 2 i X e + 3 + r S / z y 1 Z f P z t 7 8 / i d v v s H c 5 L 2 f f Z d 4 5 + c m x v e p 9 Y 0 5 v / r d / 3 9 c X U v t n 2 e u 7 c P P n + w P J i n v 3 e j Y 4 t c f U p A f 0 2 i / d 0 S j / T 6 D G o 0 p 8 8 P W Y H f 5 X + r E t y 7 8 p 1 F n 0 W n 5 4 o s v n X J j x T P Q 8 P X v Q / 6 B N J B 2 N P i j l 1 l T X F b 6 O T 6 I J T O / f f b 0 6 e k L J Q H P B O y v / f 3 x S 0 o M v u B Z f / r q 7 P n z 1 2 + I u Y + e 0 4 D c X 4 + / f f z 6 6 e m z 4 6 + e v 3 n 6 5 c l X w g 0 v X x x / w T R 8 c v z 6 9 C n I 9 u b 5 l 5 9 / G X x i d a f 9 5 O T L L 1 6 e P Q 1 f U y X s W c S f N T o e P / n u d / t 0 T F O h Z H p S 1 N N 1 m S 3 b P E p U t z D / I 6 L 6 R P 3 q J 3 + v G F H T 9 G S d L 9 u s S V d V T S S + y O o 0 S 0 + q u q 3 S l 2 X 2 g z j n O h P 9 I y J 7 D Z 8 8 / S q i A U D k p 9 V 0 v S A 6 V + 9 H Z 5 c d / B G d f T p / 9 3 V U Q 5 C O q O p p 8 Y / + r c u Q t n D u y y x 9 m q 9 n W f r y H / 1 7 J m U x z a I E d + v i P y K 4 1 / D k 2 a s B 7 f H m H / 3 r 2 3 V J b H 2 d / m R W V n X e 3 I K t P / 0 R l a N U / n 1 + Y k B 9 i O l r 0 q f F e V 4 X i G V v J v K D H x E 5 1 v D p t 7 8 c 0 B 3 P q u W M G f l J k S + J j 0 l p v M n r K a c L 8 m X 6 e V a T 0 / G P / v V x x X H w I 2 r H G p 7 u v B h Q H C / r 6 r J o i m p 5 K 4 3 x 8 E f k D R u + f P h 7 7 7 7 a e f n F / v 0 4 e b 9 s w b Z G b 9 x I Y K T m f k T g C P 9 + 5 4 u o S n 5 T t V k J D W E o 7 K K S J k r f H 8 V 6 0 Y b P 9 n 6 v T b H e i y o 9 s Y S N 0 v V H 4 V 6 c r s + / 8 x 7 h 3 v O s v t i k H H 4 U 7 k U b f r 5 / 9 n 7 h 3 k 1 0 / l G 4 F 6 f z i 8 8 H X L Y w o r s F h X 8 U 3 0 U b f v v T Z 0 N u W i T y u I n I P w r v 4 k R + e T q g L j 4 k 8 t j 9 U Z w X b f i d N w d D O a I g 8 r i J m X 8 U 2 E U b / l 4 n D 6 I a o + c Y B y 5 c 3 D f + U X A X J / F P f h r R F 1 0 C x y i 6 9 6 N o L m j 4 7 d / r p x 6 8 / L 2 + e + / 3 e f M s o h O + n U 1 J 7 X p + x N 2 X W V s X i 2 p Z R F X C 3 o 9 i u S 5 1 D x 5 8 + n u / P n 2 x f x J T C Z v o S 3 m J J f 0 + W Z N r E a X 1 j + K 7 L q 0 f 3 n v w 4 K d O P n + y E 7 d u x x R w t E R x m L c o R X 8 U z P U o + u X D J y 9 + r y + f v x 4 K 5 p Z K T 6 j d k 2 x V k A a O k v Z H 8 V u X t M c n J 7 / P 7 3 N 2 7 / f 6 f I B Z p + 0 6 K 4 s f Z L J o J 8 t 0 M X 0 R J f e P g r k e u X / q q / 2 X P / H p d 6 J J 4 Y 1 6 + H M K P O p s Q A n / K K D r E v r J F z u v f u r 5 q y d f x f n 6 V d 6 s y z Z D U D f L y / T 0 p y m a K 0 i H p F v H 8 6 q u q 7 u U u W g y / v V O l O I / C u q 6 F D 8 5 3 n v z 5 P j Z F 2 e 3 o L g j e J M e U 9 h R F 1 i Y j h L 6 R + F d l 9 C n 9 3 7 v n d / 7 Y P e 7 p 0 O E v s z K f / T v G Q g 8 f h T K d c n 5 b O / p 5 z / 5 h N b 2 B / k 2 r y + z K D X v / S i M 6 1 H z i 4 M n X / 7 e z 3 c G t c C 0 L c 7 J t D l / 7 W s q h n s / C v K 6 t P / 8 + C e / f P L 0 9 V n U 5 p 2 + m + Z N l V b p 2 b J Z 0 w y Q p z E t M m Q v y a M b c v O i h P 9 R x N c l / L c P n v z k w 9 / r q + / 8 x A 2 m j 9 e a 3 p A j x 6 Q n K h P d O Q e 3 r N I v S B 7 a j P g 9 z u 0 / C g q 7 R P + 9 v v i 9 j / d / 6 s G 3 h / X 2 b Y g e J f a P w s Q u s Z 9 / + e L 4 + d O T k 4 d 9 Y r / h f O f 7 5 u j u / S g 2 7 N L 4 i y d n 3 3 3 x k 9 / 5 i d 9 7 i M a I V C S p T C t R 7 0 3 w n 1 8 x 4 v P T / e / e K o n / / P f 6 P J L 7 2 O M k c p + K O x u 9 j m c / f 6 n 4 E 6 8 j 6 c 4 9 X u i I U H G j C / H / D S r e 5 X 9 P v m T c n x 2 f 4 M f x m 1 f 4 c X J K R H j 1 6 v f + / f m X 0 + d v v j p 7 u h u n 2 7 P n 3 6 F V O t N E 2 + 5 t 4 l T T 5 P G L r 7 7 4 / V + f H D / n U e K P l 6 9 O G Y v T L 1 4 S R c 5 e 4 / e X z 0 9 / 8 v Q 5 I / X V F 1 / x L 8 + P P / / 8 F f X w + K 7 8 9 v j F 6 6 + e M N 7 P n h + / + f 1 1 j h 7 f 9 f 6 S b 1 5 3 v j N / m 2 9 p w i y U 1 7 / / 0 z O G + X u d P c U L + E E k N D S 5 J X H 2 f q / v 3 p o 4 z I A / D 4 g T 5 r Z u S Z y f L 5 w T p q F u S Z y f L 5 x z 8 N X L h 7 / 3 7 q u d l 1 / s 3 / 8 R c f q c 4 6 U u b k m c n y 9 i Z Q Z 8 8 u z V j 6 z V E H G + 8 + b g R 9 Y q I l Y P X v 5 e 3 7 3 3 + 7 x 5 d n v i / H z h n K + l c 3 6 + c M 7 X 8 p B / v h H n 2 5 8 + u z 1 x f r 6 I 1 d e y V j / f O O d 0 5 8 X t i f P z j X O e f v v L 2 1 u r n 2 + c c / z k u 7 c n z s 8 3 z n k v h f z z j X M e v v 5 9 D m 5 N n J 8 v n B O u 2 / 6 I O H F T / v v 8 x O 0 5 5 + e b W D 1 5 + t X t i f P z h X N I r B 5 + + f D J i 9 / r y + e v b 0 2 c n y + c Q 8 Q 5 / q m v 9 l / + x K f f u X 0 m 8 O c R 5 3 i r 3 b c k z s 8 j z j m 9 9 3 v v / N 4 H u 9 8 9 N Q O + k T g / j z j n 2 d 7 T z 3 / y C d m r H x H n m 7 B W P 4 / E 6 u D B p 7 / 3 6 9 M X + y c / I k 6 f O N 8 + e P K T D 3 + v r 7 7 z E 7 c m z s 8 3 s T r 9 z h c / E q t v J L b 6 e U S c 4 5 O T 3 + f 3 O b v 3 e 1 l R u Z E 4 P 9 / E 6 t s v T 2 8 v V j / f i P N e a d K f L 8 T 5 W q b 8 5 w t x b A 7 5 q 5 / 8 U Z r 0 G 0 l Z / H z h n K / l B P 5 8 4 R w z 4 N / r J z / 9 k b U a I s 5 7 5 Z B / v h H n y X d f 3 9 6 U / 3 w T q / d y A n + + E e e 9 F v V + v h H n v a L y n 2 8 6 5 / j J d 3 + k c / r E e f n w 9 9 5 9 t f P y i / 0 f L c 1 E n M A v n p x 9 9 8 V P f u c n f u 9 b E + f n C + c Q c Z 5 8 s f P q p 5 6 / e v K j Z F e E O O + f 7 P r 5 Q h w z 4 G d 7 v 9 f t F f L P I 5 3 z 4 O X v 9 d 1 7 v 8 + b Z 7 c n z s 8 X z o F Y / d R X + y 9 / 4 t P v 3 N 5 a / X w h j h n w 5 / t n B 7 c m z v 8 H x e p r E e d r m f K f R 8 R 5 t v f 0 8 5 9 8 Q k m L W x P n 5 5 t Y v V f K 4 u c L 5 5 g B f + f N w Y + I M 6 i Q X 3 z + I + I M E e f 3 O n l w + 6 W Z n 2 / E e a 9 1 q 5 9 v x D n d e X F 7 4 v x 8 s V Z Y 1 L v 3 4 M F P n X z + x A 7 4 R u L 8 f O E c I s 7 z L 1 8 c P 3 9 6 c v L w R 8 T p E + f 3 + u L 3 P t 7 / q Q f f v r 0 T + P O F O F / L l P 8 8 0 j n v z z k / X 4 j z t f y c n y / E + V r W 6 u c L c S z n / O S n B z 8 i T p 9 z T o 7 3 3 j w 5 f v b F 2 a 2 J 8 / P O W u 2 / R y b w 5 x H n n N 7 7 v X d + 7 4 P d 7 5 7 + P C T O X f 7 3 6 a u z 5 4 z S y 1 c v 3 5 y d v h a i v X z 1 5 c v T V / I 3 X t Z n l 6 A A y E 8 e P / + K h 3 y 3 2 3 j D y 3 u 7 H / L y 3 o e 8 f O 8 D X r 7 3 I W P e / 6 C X P 4 R g + z 7 B m N P k t / c D 4 h P u a w L Z 3 f F p c P R 7 f z 0 Y H 0 C K 3 Z 2 A F L t f D 4 E P Y K H d n f 1 v A I H 7 H 4 L A p x / y 8 o O Q C S J a 8 c H Z 6 6 / J G w c f g t j D A L G v h c B u K C Z f D 8 a H 8 M b u N 8 A b e x + g Z X Y / R C 3 v f b h s 7 + 9 8 O I z 7 3 w C M h y G M 9 y M E v e x T 8 e i 0 a b N Z l c 7 y 9 H X R r r N p U S 3 T Z 8 U y W 0 6 L v M 7 S J 1 8 P v 4 5 G j 8 j h w y + + + P J r w Q 4 4 6 G v S L 2 C k r w N j F / / f O M a f e L n 3 7 P f 6 A p n w r w P 7 Z v p 9 P T 0 G 2 I G h / K m f f P X 8 9 / / i J T r 8 O r A C j f B T z 8 5 + f w P u 9 / 8 J a v A 1 m A d A f f N x d P z 0 J 7 / z + 7 z 4 8 i e + O v s a 7 A J o v j 0 B t L O f P D v 9 f V 4 d f z 1 g o X 2 5 d 3 f n w d 2 9 n d 2 D m 4 H F g P k G 5 W j n 0 7 u 7 u w D 2 M N 3 d e U T / u 7 / / 9 a A G l u a b l + 7 d j m v t U S H d / f T R v Y N H 9 x 5 + P a i B P H 3 g R H V s 5 f 2 7 O / u K 4 v 1 H 9 3 c f 7 X 3 6 9 a A G o v P j w z D u 2 g j l J 4 9 f C U j + 5 S d f H H 9 x 9 F M v f / 9 n v 8 / p 8 S t 6 H X + i C Y V C Y k / 5 t 8 c / + f L 4 1 W u K e F 7 S R / r r 4 9 d n n 7 8 4 o q w B / 3 z 8 5 c s 3 R 6 c / 8 f g u f j 5 + / u V 3 j / Z Y L + I 3 / P n 7 n / 7 e b 9 x H / N f j b 5 9 9 / m 2 Y C v z E J x z b f f n d N / T d 8 T / 6 N 1 f p M m v X d V a O 0 v 1 0 l d f j v F n l 0 y I r 8 y a 1 g N B W 3 / n 9 n 5 + + O N q 3 H / O f D P q N Q N Z f + X N q 5 f / 5 + N u v f h / T i n + z j d x f j 3 9 S W / y k + Q Q o 2 D 8 e f / v 0 + c v f / / g n j 8 8 4 H v z i 9 e e / / w s O H 8 + + f P K d F 1 8 c 7 T w 7 e 3 0 i N N Z P m C o n X 7 y 0 x j I y M T t n v z / e o 1 m 8 d / P c n G 2 c m y d v v L l h U x F M z W 5 n X o 6 Y Y f k 3 O z 9 H 5 i N p J n R 2 k 2 a I 9 v 9 e + g s d v x 7 9 0 f R H c / B z M Q e v f / + T L 7 9 4 S f 8 8 P f 3 9 d 2 + e g t e 3 V 1 G f n 3 5 x 0 p k D + 9 G N K u r z a k J W r E x P x Z p 9 U U z n V T b 9 R / / i 5 f / H F J M l 7 v v N y s + S y e j K h P 3 o x v m 4 2 W T s / l z M z N H p T + f 1 t C A / R y b l a 8 / T L Q 3 I X f 7 3 2 8 c v n j 6 H n w 7 / U P 9 4 / P r N 8 R v 6 8 Y b S q 7 / / T 3 x 1 + u r 3 A b 7 e X 4 / P X r z 8 6 s 0 X x A p H 8 C r t H 5 I Q f X 7 2 m o d 7 8 t W r 3 + u n 8 M v r V 0 8 B j w i 7 t 7 2 z v w 2 f U z 9 6 T E J + 9 p N H v x f 5 i / L b 4 9 d f v a T k 7 u v X v / 8 X 9 M / x 5 6 c W 2 u u v v u A c 7 O / / 6 s v v v g b 7 h B + 4 7 0 + + f P 7 V F y / C J u a z x 1 8 R 1 X / / 4 5 M 3 Z z 9 5 y u 8 B s v + Z N s T H L 3 7 / k 2 8 T N / 7 + X 7 6 Q H o g E 3 Y / 8 N v R m t w 1 / R G 1 e v 3 n 1 1 Y l 9 a R d t w o / 8 N v x S 2 E b g v P 4 2 z e L T L y m 5 f f r i D e j z 5 p j p 0 v n 4 W M k V f k z U l t a A u f v 7 G 1 Y Z j m 7 D h v L e 3 s b 3 n p / u f 1 f f s w 1 N f 6 / P n v 7 + Z y + e n v 7 e R 3 s W t P v M t K J 8 P z 5 8 d v Z 7 g 5 D 9 D w 0 W 7 s 1 d 2 2 E X 2 l 4 M W v D h Y 9 A E k / X i c 1 l X O P 2 u Z Y m z F + Q e n z 3 l X 1 + / + P I N Z f j f / D 4 s w s d E y 9 + H p u 3 V G W J v / 0 / 0 w T x 9 9 9 U p i c l r E m B i 5 K + e 0 8 8 v j n / v 3 5 + x k F / 4 7 9 / H / P 3 7 8 B v S k B z x Z 8 / Q z 6 u f + E n 8 E H G L B a c q i P z j 9 6 d o 4 7 u 2 O f / 1 + 7 9 R n X f 2 4 h k x w Z M g W r a f P f 7 8 9 M V X L 8 7 O n v Z n 1 O U A b J v H t J L x n O T x i 7 M 3 6 b u m e L Q s y s 8 + a u t 1 / h E 6 Y k E 7 + / I F Z t j + / v g 1 d M 3 Z 8 Z P n p y d f v n h z f P b i l H S O / f X 3 F 4 U T g f b m 9 / 7 9 i Y N O T 9 7 g / d + f Y 5 X X k W Z 3 o / D v v n r 9 6 v d / / X s z 0 x N F f / L s K X / 6 p v P B m 9 / / j H Q a w i Z p j r + I D b J F f g T q n T 4 / h e z 8 / q S t + L P H Q W R F b U 3 Y 9 P v o S / w Z 2 b h T 8 8 L Z c p a / w z T L L 4 9 / M i v X P d j y I b U J I c Y 6 e H V K D P 7 q 9 z 9 + / f r 0 i y f P f 5 / N 3 T w 5 f X c 8 m x X L U f q T e d 1 Q 8 P z Z A 0 o C j v m / U X q y L s n + 5 Z 8 t 8 3 X L Z v D l e l I W 0 9 8 r v 3 5 T v c 2 X n z 3 c + z T 7 d G / n Y D o 5 v 3 8 w y S Z f B 8 + T 5 4 T p Z i S n 1 W L c Z K v x p B j n 7 T h b Z u X 1 D 8 g a Z 0 B 8 T C M 4 a / P F m / x d e 1 r m i 3 z Z v h c W L N 5 m t j e j 8 f T l 7 7 / 3 X r B P f 2 + S h V v M N Q 3 h 2 Y O f + P L e F y f H 3 3 3 9 4 o u v f u L l 7 / 3 s q 5 2 f e v P s 4 P i n 3 q v D 1 9 8 + P X 2 z u S / N l 8 S S J e / V 1 d N T O F 2 / / + t v H 7 + 8 x e j u P z 3 9 k k b 3 + b M 3 x 9 9 5 / u V P P v t 9 9 g 5 + 4 u l 3 v / h 9 3 q v L V 9 D B m / v 6 3 V 7 9 b r u P 8 M 9 7 A X 5 6 9 v r l 8 + P f 5 / e H Z j 4 7 I b X / / M 3 p q 8 0 8 y W r l P U A / + / L V F 8 d v v l m Y U B G / v + q I G y T o F 5 b t 4 e / x b l G m l y r l H + 2 O d z 5 K 8 + W 0 I h m 6 + O y j d X u + v f v p R 7 / H L 7 x o D 3 / j B M 1 f 5 z V 5 u s U P c k + y U g K x b B 6 R h v 3 s o 3 n b r h 7 d v X t 1 d T W + u j e u 6 g t K P + 3 s 3 v 2 9 v 3 j + e j r P F 9 l 2 s S R W W 0 5 J B Z u 3 Z j e / 9 Z E g k K Z A 4 c 3 1 K s f f P 5 k R K p M y x 2 d 3 z Y e m 0 d l T b n L 8 i t X / 7 2 9 y T 9 x W v j M t m R T m d d J h 3 C T 4 U E Z + N z Z 0 f P 1 e T H X 8 1 Z s v n 5 1 t l s b 3 n f G T 4 5 c w m O 8 N 8 6 5 v l I z d E 0 O 2 2 a o 9 / F m 0 a g / f i 5 w / s m r v g 8 X / W 6 z a 7 u + z R x 7 1 6 b d f n X 1 6 c G 9 / 9 8 u d 3 R e / 1 / P f 5 / j 9 p v 7 / r V b t 9 7 n / 8 O z 3 + e 5 P P j v 4 i b O f O j n 5 d O f h T / z e D + 4 f 3 I c u f o 8 u b 2 P V X s O q v f 6 R V f t 5 a N U 4 a v n 9 v c T x j w z b N 2 H Y 9 n 8 W D d v + e 5 H z R 4 b t f b B 4 P 8 P 2 f g r z P Q z b 6 0 9 / 7 w f f f v B 7 P X z 6 6 s s X x 7 t f v P n J B 1 / 9 P v f u P / i 9 v n y v D v / f a t i + e P F 7 f f s r y n n 8 5 K f f O T 5 9 9 n v / 3 t 9 9 8 3 s 9 / + r N q / u n m 7 r 8 W o b t C Q z b k x 8 Z t p + H h k 3 C N b P u 8 y O r 9 k 1 Y t f s / i 1 b t / n u R 8 0 d W 7 X 2 w e D + r 9 r M W r v 3 k V 8 + e 7 x 5 / 8 V N f P n j z 6 t 7 9 5 / e + + + X u p / f v f + f N T 7 5 X h / 9 v t W p n L + 7 / 5 O + 9 t / / 0 z e v 7 X 7 z 5 8 t X r Y 1 p T 2 H / y 6 Z P v v F e X t 7 F q J 7 B q J z + y a j 8 P r d q P w r W f F c P 2 6 c + i Y f v 0 v c j 5 I 8 P 2 P l j 8 v 8 S w P f j 2 m 5 3 T e w 9 / a m / v 6 b f 3 z + 6 / e P E T X z 4 8 / a m f 2 H n 2 X h 3 + v 9 a w / c T z s 2 e 7 p 6 9 / a v / + v S e / 1 + v v P P i J B 2 9 + 7 y + / + + r V e 3 V 5 G 8 P 2 F I b t 6 Y 8 M 2 8 9 f w / b 6 9 z / 5 8 o u X 9 M / T 0 9 9 / 9 y b b h r H 9 y L j d a N w e / C w a t w f v R c 4 f G b f 3 w e L / J c b t / s O X v 8 + X X 5 5 8 + u V 3 H z x 7 / v T F T 9 7 7 6 v j z H W L m s / f q 8 P + t x u 3 h w e / 1 9 I u T N 1 9 8 d f b 8 4 Z O f + q m d p 7 / P p 7 / X 3 v 2 X u 9 9 9 r y 5 v Y 9 y e w b g 9 + 5 F x + / + V c T u p G J S Y o b h x e / 2 K B P n 0 R 7 b s a 9 u y z 1 + d P Y V 6 + 0 a N m A H 6 H g T 8 + W m 9 P q + L 2 X t 1 / / 8 S s 3 X 2 e / 9 e D 5 7 v v z 4 9 / f T k 9 c v f a / f N 7 / P 8 x e u H v 8 / L N y f v 1 e E t z N b 5 m q Q x f 7 9 x v J e J + n 3 u P 9 3 / / M k X e 9 / + i Z / 4 v X + f n 3 r 1 + 3 z 1 6 o T A P X / 4 n u v A t z B R x 5 J Y 3 L v 3 X p D F g G w G / X u / F 8 T X X 7 5 6 8 / u f n X z 5 4 g b + f T + o 3 z 4 7 f X X 8 6 u T b v 8 / P J m i 2 f C 9 f n T 4 7 + 7 1 P v x m b + u L 4 J 8 8 + P 7 5 R z b 4 n x t + k N Q A D f P X 8 + J t E 7 + m r s + f P f / + n X 3 7 3 x e / / 5 Q s K B 1 / 8 5 D e C 6 b f P P v / 2 c / r / G 3 K o X n 1 1 8 u a r V 6 e / / x e k z b 8 p n 4 r m / Z T U 7 8 n p 7 / 9 7 n f 4 + 3 y i H n T w / e / k F R c W / 9 2 a g z 7 5 6 / v z 1 2 U + 9 3 0 q 6 g X 2 D S f t a s I + f f u e r 1 5 C I M 4 o W j 1 + d b u a S D X Q O o F I n b 0 5 P b p S J 2 4 J 7 + u X v / + L L N 7 / / U / J Y 3 5 z + / i + + A k P c y i 9 + z 0 l 8 / e 0 v v 4 s E B 7 v F 5 E j 8 / m L P z C f f y F h e f / W S 1 M / r 1 7 / / i 9 P v / v 7 P z 1 5 8 D S 1 0 V 3 + 9 v X d 2 7 2 f D O 3 s / K / Q j 7 + x W 3 b + f d / Z + U / A e 3 t n D z 3 + v g 5 + 4 9 + C 7 r / Z + n y 9 P v / u d n 9 h / e G / / + e 7 + 8 T e e V B D v 7 P 3 G 8 V 7 e 2 U 8 c f H n 6 4 v V P f v v 1 7 t 7 O l 7 t n 3 / m J n / j 2 T / 0 + 9 1 4 + e D 8 / 8 z 2 8 s 3 v v l 3 P 7 k X f 2 I + / s R 9 6 Z q t 4 f e W c d P v u R d + b p t f / P e 2 d 3 3 / A v 9 P n r 3 9 + s q Z F 0 v j m m j l 4 d P b a / / v 7 f P n 7 x 9 P l p S t n S R 8 u i / O y j t l 5 T M p Q 6 e / N 7 / / 5 f P v k O T R 7 e p / 8 / / + r 0 d a T Z 3 S j 8 N w Z L R u 3 V q 9 8 7 + P v s 6 d H x 8 + d E 4 q e v j j / / / Q k B + u X L l z S 8 p z R Y d M T T x b / Q s D o v R 4 C R N B M l v 0 2 z d P b m 9 / / i + O T V l x 4 s R v I W Q O j P E 0 y H G c 3 X R + e L 0 + d v L J j X X x + O C s / v / 9 0 v X / 1 e T 7 7 8 8 v f 6 G o M y l P n u E 6 h n + u r F 1 0 f H o P H 7 v y R / l f 5 4 + j X w e f P t U 7 i E 7 / 3 e a 0 r a n f 7 + X 7 1 E / v z 3 h w r 0 h 7 H z X s N 4 Q w 7 W a 9 L + H w j m x 2 H p 3 M v 8 5 3 u 9 / l X 4 + l f v 9 f q L L 3 / / 7 7 4 6 9 k X m t p S 0 s 9 g Z / m 3 f Z 9 V I H z h B + Q A O t 8 i c + c x 0 9 O X x 6 9 / 7 9 9 7 5 8 v O D 0 4 P 7 D 3 d e v i E F v / v V d 9 + 8 + O 5 7 A X 9 J V o x s 2 Y d N s w L h N 7 4 O t U j J w 0 d + f f b i c 2 J g i q N U I r 8 G r K 9 e n 5 I E v z n 7 g k w 7 u U V f k u 7 8 A C V l I T 0 / f v X 5 6 a 1 1 z N 1 Q s w M n s o p s y M j I H 8 E s P L 7 b / f S x U B H h 4 K a 5 9 V r p G 2 9 + n 5 e n R 9 + t 6 r e T q n p r G v C H j 7 E M K q r g i E T H + w v N P j 8 9 + n 8 A d O M N C C U S A g A = < / A p p l i c a t i o n > 
</file>

<file path=customXml/itemProps1.xml><?xml version="1.0" encoding="utf-8"?>
<ds:datastoreItem xmlns:ds="http://schemas.openxmlformats.org/officeDocument/2006/customXml" ds:itemID="{E2AC845F-38C8-43DA-9A8D-21505CF90F97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María de Jesús Rios Angulo</cp:lastModifiedBy>
  <cp:lastPrinted>2023-11-08T01:07:26Z</cp:lastPrinted>
  <dcterms:created xsi:type="dcterms:W3CDTF">2017-06-21T15:05:23Z</dcterms:created>
  <dcterms:modified xsi:type="dcterms:W3CDTF">2023-11-08T01:07:32Z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I.1 ESF_EP.xlsx</vt:lpwstr>
  </property>
</Properties>
</file>